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sc\padel\cuadros\"/>
    </mc:Choice>
  </mc:AlternateContent>
  <bookViews>
    <workbookView xWindow="570" yWindow="375" windowWidth="19335" windowHeight="9255"/>
  </bookViews>
  <sheets>
    <sheet name="CUADRO DE RESULTADOS" sheetId="6" r:id="rId1"/>
  </sheets>
  <calcPr calcId="152511"/>
</workbook>
</file>

<file path=xl/calcChain.xml><?xml version="1.0" encoding="utf-8"?>
<calcChain xmlns="http://schemas.openxmlformats.org/spreadsheetml/2006/main">
  <c r="J5" i="6" l="1"/>
  <c r="I5" i="6"/>
  <c r="AI19" i="6"/>
  <c r="AL19" i="6" s="1"/>
  <c r="Z19" i="6"/>
  <c r="AD19" i="6" s="1"/>
  <c r="O19" i="6"/>
  <c r="M19" i="6"/>
  <c r="AI18" i="6"/>
  <c r="AL18" i="6" s="1"/>
  <c r="Z18" i="6"/>
  <c r="AD18" i="6" s="1"/>
  <c r="O18" i="6"/>
  <c r="M18" i="6"/>
  <c r="AI17" i="6"/>
  <c r="AL17" i="6" s="1"/>
  <c r="Z17" i="6"/>
  <c r="AD17" i="6" s="1"/>
  <c r="O17" i="6"/>
  <c r="M17" i="6"/>
  <c r="AI16" i="6"/>
  <c r="AL16" i="6" s="1"/>
  <c r="Z16" i="6"/>
  <c r="AD16" i="6" s="1"/>
  <c r="O16" i="6"/>
  <c r="M16" i="6"/>
  <c r="AI15" i="6"/>
  <c r="AL15" i="6" s="1"/>
  <c r="Z15" i="6"/>
  <c r="AD15" i="6" s="1"/>
  <c r="O15" i="6"/>
  <c r="M15" i="6"/>
  <c r="AI14" i="6"/>
  <c r="AL14" i="6" s="1"/>
  <c r="Z14" i="6"/>
  <c r="AD14" i="6" s="1"/>
  <c r="O14" i="6"/>
  <c r="M14" i="6"/>
  <c r="AI13" i="6"/>
  <c r="AL13" i="6" s="1"/>
  <c r="Z13" i="6"/>
  <c r="AD13" i="6" s="1"/>
  <c r="O13" i="6"/>
  <c r="M13" i="6"/>
  <c r="AI12" i="6"/>
  <c r="AL12" i="6" s="1"/>
  <c r="Z12" i="6"/>
  <c r="AD12" i="6" s="1"/>
  <c r="O12" i="6"/>
  <c r="M12" i="6"/>
  <c r="AI11" i="6"/>
  <c r="AL11" i="6" s="1"/>
  <c r="Z11" i="6"/>
  <c r="AD11" i="6" s="1"/>
  <c r="O11" i="6"/>
  <c r="M11" i="6"/>
  <c r="AI10" i="6"/>
  <c r="AL10" i="6" s="1"/>
  <c r="Z10" i="6"/>
  <c r="AD10" i="6" s="1"/>
  <c r="O10" i="6"/>
  <c r="M10" i="6"/>
  <c r="J10" i="6"/>
  <c r="I10" i="6"/>
  <c r="AI9" i="6"/>
  <c r="AH9" i="6" s="1"/>
  <c r="Z9" i="6"/>
  <c r="AD9" i="6" s="1"/>
  <c r="O9" i="6"/>
  <c r="M9" i="6"/>
  <c r="J9" i="6"/>
  <c r="I9" i="6"/>
  <c r="AI8" i="6"/>
  <c r="AL8" i="6" s="1"/>
  <c r="Z8" i="6"/>
  <c r="AD8" i="6" s="1"/>
  <c r="O8" i="6"/>
  <c r="M8" i="6"/>
  <c r="J8" i="6"/>
  <c r="I8" i="6"/>
  <c r="AI7" i="6"/>
  <c r="AL7" i="6" s="1"/>
  <c r="Z7" i="6"/>
  <c r="AD7" i="6" s="1"/>
  <c r="O7" i="6"/>
  <c r="M7" i="6"/>
  <c r="J7" i="6"/>
  <c r="I7" i="6"/>
  <c r="AI6" i="6"/>
  <c r="AL6" i="6" s="1"/>
  <c r="Z6" i="6"/>
  <c r="AD6" i="6" s="1"/>
  <c r="O6" i="6"/>
  <c r="M6" i="6"/>
  <c r="J6" i="6"/>
  <c r="I6" i="6"/>
  <c r="AI5" i="6"/>
  <c r="AL5" i="6" s="1"/>
  <c r="AH5" i="6"/>
  <c r="Z5" i="6"/>
  <c r="AD5" i="6" s="1"/>
  <c r="O5" i="6"/>
  <c r="M5" i="6"/>
  <c r="Z81" i="6"/>
  <c r="J86" i="6"/>
  <c r="I86" i="6"/>
  <c r="Z31" i="6"/>
  <c r="AA31" i="6" s="1"/>
  <c r="Z32" i="6"/>
  <c r="AF32" i="6" s="1"/>
  <c r="I27" i="6"/>
  <c r="J27" i="6"/>
  <c r="M27" i="6"/>
  <c r="O27" i="6"/>
  <c r="Z27" i="6"/>
  <c r="AB27" i="6" s="1"/>
  <c r="AI27" i="6"/>
  <c r="AH27" i="6" s="1"/>
  <c r="Z33" i="6"/>
  <c r="AB33" i="6" s="1"/>
  <c r="I28" i="6"/>
  <c r="J28" i="6"/>
  <c r="M28" i="6"/>
  <c r="O28" i="6"/>
  <c r="Z28" i="6"/>
  <c r="AA28" i="6" s="1"/>
  <c r="AI28" i="6"/>
  <c r="Z39" i="6"/>
  <c r="AK39" i="6" s="1"/>
  <c r="Z38" i="6"/>
  <c r="AA38" i="6" s="1"/>
  <c r="Z40" i="6"/>
  <c r="AA40" i="6" s="1"/>
  <c r="AI40" i="6"/>
  <c r="AH40" i="6" s="1"/>
  <c r="I29" i="6"/>
  <c r="J29" i="6"/>
  <c r="M29" i="6"/>
  <c r="O29" i="6"/>
  <c r="Z29" i="6"/>
  <c r="AC29" i="6" s="1"/>
  <c r="AI29" i="6"/>
  <c r="I30" i="6"/>
  <c r="J30" i="6"/>
  <c r="M30" i="6"/>
  <c r="O30" i="6"/>
  <c r="Z30" i="6"/>
  <c r="AC30" i="6" s="1"/>
  <c r="AI30" i="6"/>
  <c r="I31" i="6"/>
  <c r="J31" i="6"/>
  <c r="M31" i="6"/>
  <c r="O31" i="6"/>
  <c r="AI31" i="6"/>
  <c r="AL31" i="6" s="1"/>
  <c r="I32" i="6"/>
  <c r="J32" i="6"/>
  <c r="M32" i="6"/>
  <c r="O32" i="6"/>
  <c r="AI32" i="6"/>
  <c r="AH32" i="6" s="1"/>
  <c r="I33" i="6"/>
  <c r="J33" i="6"/>
  <c r="M33" i="6"/>
  <c r="O33" i="6"/>
  <c r="AI33" i="6"/>
  <c r="AH33" i="6" s="1"/>
  <c r="M34" i="6"/>
  <c r="O34" i="6"/>
  <c r="Z34" i="6"/>
  <c r="AA34" i="6" s="1"/>
  <c r="AI34" i="6"/>
  <c r="M35" i="6"/>
  <c r="O35" i="6"/>
  <c r="Z35" i="6"/>
  <c r="AA35" i="6" s="1"/>
  <c r="AI35" i="6"/>
  <c r="AL35" i="6" s="1"/>
  <c r="M36" i="6"/>
  <c r="O36" i="6"/>
  <c r="Z36" i="6"/>
  <c r="AD36" i="6" s="1"/>
  <c r="AI36" i="6"/>
  <c r="M37" i="6"/>
  <c r="O37" i="6"/>
  <c r="Z37" i="6"/>
  <c r="AI37" i="6"/>
  <c r="AL37" i="6" s="1"/>
  <c r="M38" i="6"/>
  <c r="O38" i="6"/>
  <c r="AI38" i="6"/>
  <c r="AH38" i="6" s="1"/>
  <c r="M39" i="6"/>
  <c r="O39" i="6"/>
  <c r="AI39" i="6"/>
  <c r="AL39" i="6" s="1"/>
  <c r="M40" i="6"/>
  <c r="O40" i="6"/>
  <c r="M41" i="6"/>
  <c r="O41" i="6"/>
  <c r="Z41" i="6"/>
  <c r="AC41" i="6" s="1"/>
  <c r="AI41" i="6"/>
  <c r="M42" i="6"/>
  <c r="O42" i="6"/>
  <c r="Z42" i="6"/>
  <c r="AD42" i="6" s="1"/>
  <c r="AI42" i="6"/>
  <c r="AH42" i="6" s="1"/>
  <c r="M43" i="6"/>
  <c r="O43" i="6"/>
  <c r="Z43" i="6"/>
  <c r="AA43" i="6" s="1"/>
  <c r="AI43" i="6"/>
  <c r="M44" i="6"/>
  <c r="O44" i="6"/>
  <c r="Z44" i="6"/>
  <c r="AB44" i="6" s="1"/>
  <c r="AI44" i="6"/>
  <c r="AL44" i="6" s="1"/>
  <c r="M45" i="6"/>
  <c r="O45" i="6"/>
  <c r="Z45" i="6"/>
  <c r="AC45" i="6" s="1"/>
  <c r="AI45" i="6"/>
  <c r="M46" i="6"/>
  <c r="O46" i="6"/>
  <c r="Z46" i="6"/>
  <c r="AG46" i="6" s="1"/>
  <c r="AI46" i="6"/>
  <c r="AH46" i="6" s="1"/>
  <c r="M47" i="6"/>
  <c r="O47" i="6"/>
  <c r="Z47" i="6"/>
  <c r="AG47" i="6" s="1"/>
  <c r="AI47" i="6"/>
  <c r="Z54" i="6"/>
  <c r="AF54" i="6" s="1"/>
  <c r="Z57" i="6"/>
  <c r="AC57" i="6" s="1"/>
  <c r="AI54" i="6"/>
  <c r="AL54" i="6" s="1"/>
  <c r="AI57" i="6"/>
  <c r="I54" i="6"/>
  <c r="J54" i="6"/>
  <c r="M54" i="6"/>
  <c r="O54" i="6"/>
  <c r="Z61" i="6"/>
  <c r="AG61" i="6" s="1"/>
  <c r="Z63" i="6"/>
  <c r="AI63" i="6"/>
  <c r="I55" i="6"/>
  <c r="J55" i="6"/>
  <c r="M55" i="6"/>
  <c r="O55" i="6"/>
  <c r="Z55" i="6"/>
  <c r="AC55" i="6" s="1"/>
  <c r="AI55" i="6"/>
  <c r="AH55" i="6" s="1"/>
  <c r="Z65" i="6"/>
  <c r="AJ65" i="6" s="1"/>
  <c r="Z67" i="6"/>
  <c r="AG67" i="6" s="1"/>
  <c r="I56" i="6"/>
  <c r="J56" i="6"/>
  <c r="M56" i="6"/>
  <c r="O56" i="6"/>
  <c r="Z56" i="6"/>
  <c r="AC56" i="6" s="1"/>
  <c r="AI56" i="6"/>
  <c r="AH56" i="6" s="1"/>
  <c r="Z71" i="6"/>
  <c r="AJ71" i="6" s="1"/>
  <c r="Z69" i="6"/>
  <c r="AF69" i="6" s="1"/>
  <c r="I57" i="6"/>
  <c r="J57" i="6"/>
  <c r="M57" i="6"/>
  <c r="O57" i="6"/>
  <c r="Z72" i="6"/>
  <c r="AA72" i="6" s="1"/>
  <c r="I58" i="6"/>
  <c r="J58" i="6"/>
  <c r="M58" i="6"/>
  <c r="O58" i="6"/>
  <c r="Z58" i="6"/>
  <c r="AB58" i="6" s="1"/>
  <c r="AI58" i="6"/>
  <c r="AH58" i="6" s="1"/>
  <c r="I59" i="6"/>
  <c r="J59" i="6"/>
  <c r="M59" i="6"/>
  <c r="O59" i="6"/>
  <c r="Z59" i="6"/>
  <c r="AC59" i="6" s="1"/>
  <c r="AI59" i="6"/>
  <c r="AH59" i="6" s="1"/>
  <c r="I60" i="6"/>
  <c r="J60" i="6"/>
  <c r="M60" i="6"/>
  <c r="O60" i="6"/>
  <c r="Z60" i="6"/>
  <c r="AC60" i="6" s="1"/>
  <c r="AI60" i="6"/>
  <c r="AH60" i="6" s="1"/>
  <c r="M61" i="6"/>
  <c r="O61" i="6"/>
  <c r="AI61" i="6"/>
  <c r="AL61" i="6" s="1"/>
  <c r="M62" i="6"/>
  <c r="O62" i="6"/>
  <c r="Z62" i="6"/>
  <c r="AC62" i="6" s="1"/>
  <c r="AI62" i="6"/>
  <c r="AH62" i="6" s="1"/>
  <c r="M63" i="6"/>
  <c r="O63" i="6"/>
  <c r="M64" i="6"/>
  <c r="O64" i="6"/>
  <c r="Z64" i="6"/>
  <c r="AD64" i="6" s="1"/>
  <c r="AI64" i="6"/>
  <c r="AH64" i="6" s="1"/>
  <c r="M65" i="6"/>
  <c r="O65" i="6"/>
  <c r="AI65" i="6"/>
  <c r="AH65" i="6" s="1"/>
  <c r="M66" i="6"/>
  <c r="O66" i="6"/>
  <c r="Z66" i="6"/>
  <c r="AF66" i="6" s="1"/>
  <c r="AI66" i="6"/>
  <c r="M67" i="6"/>
  <c r="O67" i="6"/>
  <c r="AI67" i="6"/>
  <c r="AH67" i="6" s="1"/>
  <c r="M68" i="6"/>
  <c r="O68" i="6"/>
  <c r="Z68" i="6"/>
  <c r="AC68" i="6" s="1"/>
  <c r="AI68" i="6"/>
  <c r="AH68" i="6" s="1"/>
  <c r="M69" i="6"/>
  <c r="O69" i="6"/>
  <c r="AI69" i="6"/>
  <c r="AH69" i="6" s="1"/>
  <c r="M70" i="6"/>
  <c r="O70" i="6"/>
  <c r="Z70" i="6"/>
  <c r="AC70" i="6" s="1"/>
  <c r="AI70" i="6"/>
  <c r="AH70" i="6" s="1"/>
  <c r="M71" i="6"/>
  <c r="O71" i="6"/>
  <c r="AI71" i="6"/>
  <c r="AL71" i="6" s="1"/>
  <c r="M72" i="6"/>
  <c r="O72" i="6"/>
  <c r="AI72" i="6"/>
  <c r="AL72" i="6" s="1"/>
  <c r="M73" i="6"/>
  <c r="O73" i="6"/>
  <c r="Z73" i="6"/>
  <c r="AA73" i="6" s="1"/>
  <c r="AI73" i="6"/>
  <c r="AH73" i="6" s="1"/>
  <c r="M74" i="6"/>
  <c r="O74" i="6"/>
  <c r="Z74" i="6"/>
  <c r="AJ74" i="6" s="1"/>
  <c r="AI74" i="6"/>
  <c r="Z83" i="6"/>
  <c r="AB83" i="6" s="1"/>
  <c r="AI83" i="6"/>
  <c r="AH83" i="6" s="1"/>
  <c r="I81" i="6"/>
  <c r="J81" i="6"/>
  <c r="M81" i="6"/>
  <c r="O81" i="6"/>
  <c r="AI81" i="6"/>
  <c r="AH81" i="6" s="1"/>
  <c r="Z87" i="6"/>
  <c r="AA87" i="6" s="1"/>
  <c r="AI87" i="6"/>
  <c r="I82" i="6"/>
  <c r="J82" i="6"/>
  <c r="M82" i="6"/>
  <c r="O82" i="6"/>
  <c r="Z82" i="6"/>
  <c r="AA82" i="6" s="1"/>
  <c r="AI82" i="6"/>
  <c r="Z91" i="6"/>
  <c r="AD91" i="6" s="1"/>
  <c r="Z90" i="6"/>
  <c r="AA90" i="6" s="1"/>
  <c r="AI90" i="6"/>
  <c r="AH90" i="6" s="1"/>
  <c r="I83" i="6"/>
  <c r="J83" i="6"/>
  <c r="M83" i="6"/>
  <c r="O83" i="6"/>
  <c r="Z93" i="6"/>
  <c r="I84" i="6"/>
  <c r="J84" i="6"/>
  <c r="M84" i="6"/>
  <c r="O84" i="6"/>
  <c r="Z84" i="6"/>
  <c r="AA84" i="6" s="1"/>
  <c r="AI84" i="6"/>
  <c r="AH84" i="6" s="1"/>
  <c r="I85" i="6"/>
  <c r="J85" i="6"/>
  <c r="M85" i="6"/>
  <c r="O85" i="6"/>
  <c r="Z85" i="6"/>
  <c r="AA85" i="6" s="1"/>
  <c r="AI85" i="6"/>
  <c r="M86" i="6"/>
  <c r="O86" i="6"/>
  <c r="Z86" i="6"/>
  <c r="AF86" i="6" s="1"/>
  <c r="AI86" i="6"/>
  <c r="AH86" i="6" s="1"/>
  <c r="M87" i="6"/>
  <c r="O87" i="6"/>
  <c r="M88" i="6"/>
  <c r="O88" i="6"/>
  <c r="Z88" i="6"/>
  <c r="AF88" i="6" s="1"/>
  <c r="AI88" i="6"/>
  <c r="AH88" i="6" s="1"/>
  <c r="M89" i="6"/>
  <c r="O89" i="6"/>
  <c r="Z89" i="6"/>
  <c r="AB89" i="6" s="1"/>
  <c r="AI89" i="6"/>
  <c r="AH89" i="6" s="1"/>
  <c r="M90" i="6"/>
  <c r="O90" i="6"/>
  <c r="M91" i="6"/>
  <c r="O91" i="6"/>
  <c r="AI91" i="6"/>
  <c r="AL91" i="6" s="1"/>
  <c r="M92" i="6"/>
  <c r="O92" i="6"/>
  <c r="Z92" i="6"/>
  <c r="AC92" i="6" s="1"/>
  <c r="AI92" i="6"/>
  <c r="AL92" i="6" s="1"/>
  <c r="M93" i="6"/>
  <c r="O93" i="6"/>
  <c r="AI93" i="6"/>
  <c r="AH93" i="6" s="1"/>
  <c r="M94" i="6"/>
  <c r="O94" i="6"/>
  <c r="Z94" i="6"/>
  <c r="AC94" i="6" s="1"/>
  <c r="AI94" i="6"/>
  <c r="AH94" i="6" s="1"/>
  <c r="M95" i="6"/>
  <c r="O95" i="6"/>
  <c r="Z95" i="6"/>
  <c r="AB95" i="6" s="1"/>
  <c r="AI95" i="6"/>
  <c r="AH95" i="6" s="1"/>
  <c r="AL64" i="6" l="1"/>
  <c r="AA10" i="6"/>
  <c r="AF10" i="6"/>
  <c r="AF18" i="6"/>
  <c r="AA18" i="6"/>
  <c r="F10" i="6"/>
  <c r="D7" i="6"/>
  <c r="AL65" i="6"/>
  <c r="AA66" i="6"/>
  <c r="AA9" i="6"/>
  <c r="AK9" i="6"/>
  <c r="AF12" i="6"/>
  <c r="D5" i="6"/>
  <c r="AJ66" i="6"/>
  <c r="AA41" i="6"/>
  <c r="AB9" i="6"/>
  <c r="AC15" i="6"/>
  <c r="D10" i="6"/>
  <c r="AA60" i="6"/>
  <c r="AG35" i="6"/>
  <c r="AG9" i="6"/>
  <c r="D6" i="6"/>
  <c r="D8" i="6"/>
  <c r="AA5" i="6"/>
  <c r="AA6" i="6"/>
  <c r="AC13" i="6"/>
  <c r="AA16" i="6"/>
  <c r="AK60" i="6"/>
  <c r="AK47" i="6"/>
  <c r="AB5" i="6"/>
  <c r="AK5" i="6"/>
  <c r="AF6" i="6"/>
  <c r="AC7" i="6"/>
  <c r="AL9" i="6"/>
  <c r="AC11" i="6"/>
  <c r="AA14" i="6"/>
  <c r="AF16" i="6"/>
  <c r="AC19" i="6"/>
  <c r="AD66" i="6"/>
  <c r="AG5" i="6"/>
  <c r="AA12" i="6"/>
  <c r="AF14" i="6"/>
  <c r="AC17" i="6"/>
  <c r="AF11" i="6"/>
  <c r="AJ13" i="6"/>
  <c r="AJ15" i="6"/>
  <c r="AJ17" i="6"/>
  <c r="AF19" i="6"/>
  <c r="AG60" i="6"/>
  <c r="AF47" i="6"/>
  <c r="AB32" i="6"/>
  <c r="AC5" i="6"/>
  <c r="AA7" i="6"/>
  <c r="AG7" i="6"/>
  <c r="AK7" i="6"/>
  <c r="AA8" i="6"/>
  <c r="D9" i="6"/>
  <c r="AC9" i="6"/>
  <c r="AJ10" i="6"/>
  <c r="AA11" i="6"/>
  <c r="AG11" i="6"/>
  <c r="AK11" i="6"/>
  <c r="AJ12" i="6"/>
  <c r="AA13" i="6"/>
  <c r="AG13" i="6"/>
  <c r="AK13" i="6"/>
  <c r="AJ14" i="6"/>
  <c r="AA15" i="6"/>
  <c r="AG15" i="6"/>
  <c r="AK15" i="6"/>
  <c r="AJ16" i="6"/>
  <c r="AA17" i="6"/>
  <c r="AG17" i="6"/>
  <c r="AK17" i="6"/>
  <c r="AJ18" i="6"/>
  <c r="AA19" i="6"/>
  <c r="AG19" i="6"/>
  <c r="AK19" i="6"/>
  <c r="AJ31" i="6"/>
  <c r="AF7" i="6"/>
  <c r="AJ7" i="6"/>
  <c r="AJ8" i="6"/>
  <c r="AJ11" i="6"/>
  <c r="AF13" i="6"/>
  <c r="AF15" i="6"/>
  <c r="AF17" i="6"/>
  <c r="AJ19" i="6"/>
  <c r="AB60" i="6"/>
  <c r="AF59" i="6"/>
  <c r="AA47" i="6"/>
  <c r="AF5" i="6"/>
  <c r="AJ5" i="6"/>
  <c r="AJ6" i="6"/>
  <c r="AB7" i="6"/>
  <c r="AH7" i="6"/>
  <c r="AF8" i="6"/>
  <c r="AF9" i="6"/>
  <c r="AJ9" i="6"/>
  <c r="AB11" i="6"/>
  <c r="AH11" i="6"/>
  <c r="AB13" i="6"/>
  <c r="AH13" i="6"/>
  <c r="AB15" i="6"/>
  <c r="AH15" i="6"/>
  <c r="AB17" i="6"/>
  <c r="AH17" i="6"/>
  <c r="AB19" i="6"/>
  <c r="F9" i="6" s="1"/>
  <c r="AH19" i="6"/>
  <c r="AB6" i="6"/>
  <c r="AG6" i="6"/>
  <c r="AK6" i="6"/>
  <c r="AB8" i="6"/>
  <c r="AG8" i="6"/>
  <c r="AK8" i="6"/>
  <c r="AB10" i="6"/>
  <c r="AG10" i="6"/>
  <c r="AK10" i="6"/>
  <c r="AB12" i="6"/>
  <c r="AG12" i="6"/>
  <c r="AK12" i="6"/>
  <c r="AB14" i="6"/>
  <c r="AG14" i="6"/>
  <c r="AK14" i="6"/>
  <c r="AB16" i="6"/>
  <c r="AG16" i="6"/>
  <c r="AK16" i="6"/>
  <c r="AB18" i="6"/>
  <c r="AG18" i="6"/>
  <c r="AK18" i="6"/>
  <c r="D81" i="6"/>
  <c r="AC6" i="6"/>
  <c r="AH6" i="6"/>
  <c r="AC8" i="6"/>
  <c r="AH8" i="6"/>
  <c r="AC10" i="6"/>
  <c r="AH10" i="6"/>
  <c r="AC12" i="6"/>
  <c r="AH12" i="6"/>
  <c r="AC14" i="6"/>
  <c r="AH14" i="6"/>
  <c r="AC16" i="6"/>
  <c r="AH16" i="6"/>
  <c r="AC18" i="6"/>
  <c r="AH18" i="6"/>
  <c r="D86" i="6"/>
  <c r="AD95" i="6"/>
  <c r="AC64" i="6"/>
  <c r="AF60" i="6"/>
  <c r="AA58" i="6"/>
  <c r="AF36" i="6"/>
  <c r="AC40" i="6"/>
  <c r="AG65" i="6"/>
  <c r="AJ58" i="6"/>
  <c r="AC69" i="6"/>
  <c r="AL56" i="6"/>
  <c r="AF43" i="6"/>
  <c r="AL32" i="6"/>
  <c r="AD35" i="6"/>
  <c r="AF34" i="6"/>
  <c r="AD57" i="6"/>
  <c r="AK35" i="6"/>
  <c r="AC35" i="6"/>
  <c r="AD34" i="6"/>
  <c r="AK28" i="6"/>
  <c r="AD89" i="6"/>
  <c r="AJ87" i="6"/>
  <c r="AL83" i="6"/>
  <c r="AA74" i="6"/>
  <c r="AD72" i="6"/>
  <c r="AA69" i="6"/>
  <c r="AH54" i="6"/>
  <c r="AA45" i="6"/>
  <c r="AB35" i="6"/>
  <c r="AJ34" i="6"/>
  <c r="AL33" i="6"/>
  <c r="AC38" i="6"/>
  <c r="AK70" i="6"/>
  <c r="AB71" i="6"/>
  <c r="AK46" i="6"/>
  <c r="AF58" i="6"/>
  <c r="AG83" i="6"/>
  <c r="AD73" i="6"/>
  <c r="AF70" i="6"/>
  <c r="AG68" i="6"/>
  <c r="AJ60" i="6"/>
  <c r="AD60" i="6"/>
  <c r="AK59" i="6"/>
  <c r="AD58" i="6"/>
  <c r="AD46" i="6"/>
  <c r="AK45" i="6"/>
  <c r="AG41" i="6"/>
  <c r="AJ32" i="6"/>
  <c r="AJ70" i="6"/>
  <c r="AD70" i="6"/>
  <c r="AJ59" i="6"/>
  <c r="AD59" i="6"/>
  <c r="AK42" i="6"/>
  <c r="D33" i="6"/>
  <c r="AG40" i="6"/>
  <c r="AJ33" i="6"/>
  <c r="AJ27" i="6"/>
  <c r="AB70" i="6"/>
  <c r="AB59" i="6"/>
  <c r="AL58" i="6"/>
  <c r="AC58" i="6"/>
  <c r="AK72" i="6"/>
  <c r="AC54" i="6"/>
  <c r="AG45" i="6"/>
  <c r="AF41" i="6"/>
  <c r="AD32" i="6"/>
  <c r="AB38" i="6"/>
  <c r="AC33" i="6"/>
  <c r="AF28" i="6"/>
  <c r="AG33" i="6"/>
  <c r="AF89" i="6"/>
  <c r="AG70" i="6"/>
  <c r="AA70" i="6"/>
  <c r="AL69" i="6"/>
  <c r="AG59" i="6"/>
  <c r="AA59" i="6"/>
  <c r="AK58" i="6"/>
  <c r="AG58" i="6"/>
  <c r="AD69" i="6"/>
  <c r="AF67" i="6"/>
  <c r="AL55" i="6"/>
  <c r="AF45" i="6"/>
  <c r="AG42" i="6"/>
  <c r="AK41" i="6"/>
  <c r="AB41" i="6"/>
  <c r="AC32" i="6"/>
  <c r="AB30" i="6"/>
  <c r="AD33" i="6"/>
  <c r="AA33" i="6"/>
  <c r="AA27" i="6"/>
  <c r="AG32" i="6"/>
  <c r="AK71" i="6"/>
  <c r="AF61" i="6"/>
  <c r="AK29" i="6"/>
  <c r="AL40" i="6"/>
  <c r="AD83" i="6"/>
  <c r="AK83" i="6"/>
  <c r="AK68" i="6"/>
  <c r="AB68" i="6"/>
  <c r="AL46" i="6"/>
  <c r="AK43" i="6"/>
  <c r="AH37" i="6"/>
  <c r="AH31" i="6"/>
  <c r="AK38" i="6"/>
  <c r="AG38" i="6"/>
  <c r="AF27" i="6"/>
  <c r="AF57" i="6"/>
  <c r="AK94" i="6"/>
  <c r="AF68" i="6"/>
  <c r="AC61" i="6"/>
  <c r="AD94" i="6"/>
  <c r="AB92" i="6"/>
  <c r="AC83" i="6"/>
  <c r="AD74" i="6"/>
  <c r="AA68" i="6"/>
  <c r="AL67" i="6"/>
  <c r="AL60" i="6"/>
  <c r="AL59" i="6"/>
  <c r="AD61" i="6"/>
  <c r="AA61" i="6"/>
  <c r="AJ41" i="6"/>
  <c r="AD41" i="6"/>
  <c r="AG37" i="6"/>
  <c r="AJ36" i="6"/>
  <c r="AJ30" i="6"/>
  <c r="AD38" i="6"/>
  <c r="AF29" i="6"/>
  <c r="AJ38" i="6"/>
  <c r="AF38" i="6"/>
  <c r="AD27" i="6"/>
  <c r="AJ94" i="6"/>
  <c r="AB94" i="6"/>
  <c r="AA86" i="6"/>
  <c r="AL90" i="6"/>
  <c r="AJ82" i="6"/>
  <c r="AF95" i="6"/>
  <c r="AF94" i="6"/>
  <c r="AF90" i="6"/>
  <c r="AJ90" i="6"/>
  <c r="AJ95" i="6"/>
  <c r="AA95" i="6"/>
  <c r="AG94" i="6"/>
  <c r="AA94" i="6"/>
  <c r="AL93" i="6"/>
  <c r="AJ89" i="6"/>
  <c r="AA89" i="6"/>
  <c r="AL88" i="6"/>
  <c r="AL86" i="6"/>
  <c r="AG87" i="6"/>
  <c r="AA83" i="6"/>
  <c r="AD84" i="6"/>
  <c r="AD82" i="6"/>
  <c r="AL81" i="6"/>
  <c r="AJ83" i="6"/>
  <c r="AF83" i="6"/>
  <c r="AF85" i="6"/>
  <c r="AL84" i="6"/>
  <c r="AD90" i="6"/>
  <c r="D83" i="6"/>
  <c r="AL95" i="6"/>
  <c r="AC95" i="6"/>
  <c r="AG92" i="6"/>
  <c r="AL89" i="6"/>
  <c r="AC89" i="6"/>
  <c r="AD85" i="6"/>
  <c r="AK84" i="6"/>
  <c r="AG84" i="6"/>
  <c r="AB84" i="6"/>
  <c r="AC90" i="6"/>
  <c r="AB90" i="6"/>
  <c r="AC84" i="6"/>
  <c r="AK95" i="6"/>
  <c r="AG95" i="6"/>
  <c r="AL94" i="6"/>
  <c r="AK89" i="6"/>
  <c r="AG89" i="6"/>
  <c r="AJ85" i="6"/>
  <c r="AJ84" i="6"/>
  <c r="AF84" i="6"/>
  <c r="AK90" i="6"/>
  <c r="AG90" i="6"/>
  <c r="AC73" i="6"/>
  <c r="AJ72" i="6"/>
  <c r="AK73" i="6"/>
  <c r="AG73" i="6"/>
  <c r="AB73" i="6"/>
  <c r="D55" i="6"/>
  <c r="AC72" i="6"/>
  <c r="AG72" i="6"/>
  <c r="AD65" i="6"/>
  <c r="AD56" i="6"/>
  <c r="AK65" i="6"/>
  <c r="AB67" i="6"/>
  <c r="AK61" i="6"/>
  <c r="AB61" i="6"/>
  <c r="AL73" i="6"/>
  <c r="AH72" i="6"/>
  <c r="AD67" i="6"/>
  <c r="AB72" i="6"/>
  <c r="AK67" i="6"/>
  <c r="AJ73" i="6"/>
  <c r="AF73" i="6"/>
  <c r="AL70" i="6"/>
  <c r="AJ68" i="6"/>
  <c r="AD68" i="6"/>
  <c r="AL62" i="6"/>
  <c r="AC67" i="6"/>
  <c r="AF72" i="6"/>
  <c r="AA67" i="6"/>
  <c r="AJ61" i="6"/>
  <c r="AH35" i="6"/>
  <c r="AD31" i="6"/>
  <c r="AJ29" i="6"/>
  <c r="AJ45" i="6"/>
  <c r="AD45" i="6"/>
  <c r="AC44" i="6"/>
  <c r="AL42" i="6"/>
  <c r="AL38" i="6"/>
  <c r="AB37" i="6"/>
  <c r="AK36" i="6"/>
  <c r="AC31" i="6"/>
  <c r="AF30" i="6"/>
  <c r="AB29" i="6"/>
  <c r="AK40" i="6"/>
  <c r="AF33" i="6"/>
  <c r="AL27" i="6"/>
  <c r="AC27" i="6"/>
  <c r="AG31" i="6"/>
  <c r="AG44" i="6"/>
  <c r="AD29" i="6"/>
  <c r="AB31" i="6"/>
  <c r="AB45" i="6"/>
  <c r="AK30" i="6"/>
  <c r="AD30" i="6"/>
  <c r="AG29" i="6"/>
  <c r="AA29" i="6"/>
  <c r="AJ40" i="6"/>
  <c r="AK33" i="6"/>
  <c r="AK27" i="6"/>
  <c r="AG27" i="6"/>
  <c r="AK31" i="6"/>
  <c r="AF31" i="6"/>
  <c r="AB88" i="6"/>
  <c r="AG88" i="6"/>
  <c r="AK88" i="6"/>
  <c r="AA93" i="6"/>
  <c r="AB93" i="6"/>
  <c r="AD93" i="6"/>
  <c r="AJ93" i="6"/>
  <c r="AC93" i="6"/>
  <c r="AF81" i="6"/>
  <c r="AK81" i="6"/>
  <c r="D82" i="6"/>
  <c r="AG81" i="6"/>
  <c r="AC81" i="6"/>
  <c r="AH57" i="6"/>
  <c r="AL57" i="6"/>
  <c r="AH45" i="6"/>
  <c r="AL45" i="6"/>
  <c r="AH29" i="6"/>
  <c r="AL29" i="6"/>
  <c r="AJ88" i="6"/>
  <c r="AD88" i="6"/>
  <c r="AK93" i="6"/>
  <c r="AH87" i="6"/>
  <c r="AL87" i="6"/>
  <c r="AA55" i="6"/>
  <c r="AF55" i="6"/>
  <c r="AJ55" i="6"/>
  <c r="D56" i="6"/>
  <c r="AB55" i="6"/>
  <c r="AG55" i="6"/>
  <c r="AK55" i="6"/>
  <c r="AA63" i="6"/>
  <c r="AK63" i="6"/>
  <c r="D59" i="6"/>
  <c r="AB63" i="6"/>
  <c r="AF63" i="6"/>
  <c r="AB87" i="6"/>
  <c r="AF87" i="6"/>
  <c r="AC87" i="6"/>
  <c r="AD87" i="6"/>
  <c r="D84" i="6"/>
  <c r="AJ81" i="6"/>
  <c r="AH74" i="6"/>
  <c r="AL74" i="6"/>
  <c r="D85" i="6"/>
  <c r="AF91" i="6"/>
  <c r="AK91" i="6"/>
  <c r="AC91" i="6"/>
  <c r="AG91" i="6"/>
  <c r="AA71" i="6"/>
  <c r="AC71" i="6"/>
  <c r="AF71" i="6"/>
  <c r="AF39" i="6"/>
  <c r="AA39" i="6"/>
  <c r="AG39" i="6"/>
  <c r="AC39" i="6"/>
  <c r="AB39" i="6"/>
  <c r="AJ39" i="6"/>
  <c r="AH92" i="6"/>
  <c r="AB86" i="6"/>
  <c r="AG86" i="6"/>
  <c r="AK86" i="6"/>
  <c r="AH71" i="6"/>
  <c r="AA62" i="6"/>
  <c r="AF62" i="6"/>
  <c r="AJ62" i="6"/>
  <c r="D58" i="6"/>
  <c r="AB62" i="6"/>
  <c r="AG62" i="6"/>
  <c r="AK62" i="6"/>
  <c r="AH61" i="6"/>
  <c r="D54" i="6"/>
  <c r="AG54" i="6"/>
  <c r="AJ54" i="6"/>
  <c r="AD54" i="6"/>
  <c r="AA54" i="6"/>
  <c r="AA92" i="6"/>
  <c r="AF92" i="6"/>
  <c r="AJ92" i="6"/>
  <c r="AH91" i="6"/>
  <c r="AC88" i="6"/>
  <c r="AJ86" i="6"/>
  <c r="AD86" i="6"/>
  <c r="AG93" i="6"/>
  <c r="AJ91" i="6"/>
  <c r="AH82" i="6"/>
  <c r="AL82" i="6"/>
  <c r="AB82" i="6"/>
  <c r="AG82" i="6"/>
  <c r="AK82" i="6"/>
  <c r="AC82" i="6"/>
  <c r="AD81" i="6"/>
  <c r="AB74" i="6"/>
  <c r="AG74" i="6"/>
  <c r="AK74" i="6"/>
  <c r="AC74" i="6"/>
  <c r="AA56" i="6"/>
  <c r="AF56" i="6"/>
  <c r="AJ56" i="6"/>
  <c r="D57" i="6"/>
  <c r="AB56" i="6"/>
  <c r="AG56" i="6"/>
  <c r="AK56" i="6"/>
  <c r="AH63" i="6"/>
  <c r="AL63" i="6"/>
  <c r="AB54" i="6"/>
  <c r="AH44" i="6"/>
  <c r="AC43" i="6"/>
  <c r="AB43" i="6"/>
  <c r="AD43" i="6"/>
  <c r="AJ43" i="6"/>
  <c r="AA42" i="6"/>
  <c r="AF42" i="6"/>
  <c r="AJ42" i="6"/>
  <c r="AB42" i="6"/>
  <c r="AC42" i="6"/>
  <c r="AH30" i="6"/>
  <c r="AL30" i="6"/>
  <c r="AK92" i="6"/>
  <c r="AD92" i="6"/>
  <c r="AA88" i="6"/>
  <c r="AC86" i="6"/>
  <c r="AH85" i="6"/>
  <c r="AL85" i="6"/>
  <c r="AB85" i="6"/>
  <c r="AG85" i="6"/>
  <c r="AK85" i="6"/>
  <c r="AC85" i="6"/>
  <c r="AF93" i="6"/>
  <c r="AB91" i="6"/>
  <c r="AA91" i="6"/>
  <c r="AF82" i="6"/>
  <c r="AK87" i="6"/>
  <c r="AB81" i="6"/>
  <c r="AA81" i="6"/>
  <c r="AF74" i="6"/>
  <c r="AH66" i="6"/>
  <c r="AL66" i="6"/>
  <c r="AB66" i="6"/>
  <c r="AG66" i="6"/>
  <c r="AK66" i="6"/>
  <c r="AC66" i="6"/>
  <c r="AA64" i="6"/>
  <c r="AF64" i="6"/>
  <c r="AJ64" i="6"/>
  <c r="D60" i="6"/>
  <c r="AB64" i="6"/>
  <c r="AG64" i="6"/>
  <c r="AK64" i="6"/>
  <c r="AD62" i="6"/>
  <c r="AD71" i="6"/>
  <c r="AD63" i="6"/>
  <c r="AC63" i="6"/>
  <c r="AG71" i="6"/>
  <c r="AB69" i="6"/>
  <c r="AG69" i="6"/>
  <c r="AJ69" i="6"/>
  <c r="AK69" i="6"/>
  <c r="AA65" i="6"/>
  <c r="AB65" i="6"/>
  <c r="AF65" i="6"/>
  <c r="AC65" i="6"/>
  <c r="AD55" i="6"/>
  <c r="AJ63" i="6"/>
  <c r="AG63" i="6"/>
  <c r="AK54" i="6"/>
  <c r="AC47" i="6"/>
  <c r="AB47" i="6"/>
  <c r="AD47" i="6"/>
  <c r="AJ47" i="6"/>
  <c r="AA46" i="6"/>
  <c r="AF46" i="6"/>
  <c r="AJ46" i="6"/>
  <c r="AB46" i="6"/>
  <c r="AC46" i="6"/>
  <c r="AG43" i="6"/>
  <c r="AH41" i="6"/>
  <c r="AL41" i="6"/>
  <c r="AH39" i="6"/>
  <c r="AA37" i="6"/>
  <c r="AF37" i="6"/>
  <c r="AJ37" i="6"/>
  <c r="AC37" i="6"/>
  <c r="AD37" i="6"/>
  <c r="AK37" i="6"/>
  <c r="D32" i="6"/>
  <c r="AC36" i="6"/>
  <c r="AA36" i="6"/>
  <c r="AG36" i="6"/>
  <c r="AB36" i="6"/>
  <c r="AD39" i="6"/>
  <c r="AA57" i="6"/>
  <c r="AG57" i="6"/>
  <c r="AK57" i="6"/>
  <c r="AA44" i="6"/>
  <c r="AF44" i="6"/>
  <c r="AJ44" i="6"/>
  <c r="AH36" i="6"/>
  <c r="AL36" i="6"/>
  <c r="AC28" i="6"/>
  <c r="AB28" i="6"/>
  <c r="D27" i="6"/>
  <c r="AD28" i="6"/>
  <c r="AJ28" i="6"/>
  <c r="AL68" i="6"/>
  <c r="AJ67" i="6"/>
  <c r="AJ57" i="6"/>
  <c r="AB57" i="6"/>
  <c r="AH47" i="6"/>
  <c r="AL47" i="6"/>
  <c r="AK44" i="6"/>
  <c r="AD44" i="6"/>
  <c r="AH43" i="6"/>
  <c r="AL43" i="6"/>
  <c r="AH34" i="6"/>
  <c r="AL34" i="6"/>
  <c r="D28" i="6"/>
  <c r="AB34" i="6"/>
  <c r="AG34" i="6"/>
  <c r="AK34" i="6"/>
  <c r="AC34" i="6"/>
  <c r="D30" i="6"/>
  <c r="D29" i="6"/>
  <c r="AG28" i="6"/>
  <c r="AJ35" i="6"/>
  <c r="AF35" i="6"/>
  <c r="D31" i="6"/>
  <c r="AG30" i="6"/>
  <c r="AA30" i="6"/>
  <c r="AK32" i="6"/>
  <c r="AA32" i="6"/>
  <c r="AB40" i="6"/>
  <c r="AF40" i="6"/>
  <c r="AD40" i="6"/>
  <c r="AH28" i="6"/>
  <c r="AL28" i="6"/>
  <c r="F8" i="6" l="1"/>
  <c r="G5" i="6"/>
  <c r="F6" i="6"/>
  <c r="E10" i="6"/>
  <c r="C10" i="6" s="1"/>
  <c r="E9" i="6"/>
  <c r="C9" i="6" s="1"/>
  <c r="F7" i="6"/>
  <c r="E7" i="6"/>
  <c r="E8" i="6"/>
  <c r="F5" i="6"/>
  <c r="H5" i="6"/>
  <c r="E6" i="6"/>
  <c r="C6" i="6" s="1"/>
  <c r="E5" i="6"/>
  <c r="G9" i="6"/>
  <c r="E58" i="6"/>
  <c r="H8" i="6"/>
  <c r="G10" i="6"/>
  <c r="H10" i="6"/>
  <c r="G7" i="6"/>
  <c r="H9" i="6"/>
  <c r="H7" i="6"/>
  <c r="G8" i="6"/>
  <c r="G6" i="6"/>
  <c r="H6" i="6"/>
  <c r="E86" i="6"/>
  <c r="G86" i="6"/>
  <c r="F86" i="6"/>
  <c r="H86" i="6"/>
  <c r="E28" i="6"/>
  <c r="E57" i="6"/>
  <c r="F58" i="6"/>
  <c r="F31" i="6"/>
  <c r="F27" i="6"/>
  <c r="F32" i="6"/>
  <c r="F57" i="6"/>
  <c r="E81" i="6"/>
  <c r="F33" i="6"/>
  <c r="F59" i="6"/>
  <c r="H55" i="6"/>
  <c r="E27" i="6"/>
  <c r="F28" i="6"/>
  <c r="E33" i="6"/>
  <c r="E56" i="6"/>
  <c r="F60" i="6"/>
  <c r="H30" i="6"/>
  <c r="E31" i="6"/>
  <c r="H31" i="6"/>
  <c r="G84" i="6"/>
  <c r="H85" i="6"/>
  <c r="G83" i="6"/>
  <c r="E85" i="6"/>
  <c r="E84" i="6"/>
  <c r="G85" i="6"/>
  <c r="F83" i="6"/>
  <c r="F84" i="6"/>
  <c r="G54" i="6"/>
  <c r="E55" i="6"/>
  <c r="E59" i="6"/>
  <c r="G60" i="6"/>
  <c r="E60" i="6"/>
  <c r="H58" i="6"/>
  <c r="G31" i="6"/>
  <c r="G32" i="6"/>
  <c r="F30" i="6"/>
  <c r="G33" i="6"/>
  <c r="H28" i="6"/>
  <c r="E32" i="6"/>
  <c r="E30" i="6"/>
  <c r="C30" i="6" s="1"/>
  <c r="G27" i="6"/>
  <c r="F29" i="6"/>
  <c r="H29" i="6"/>
  <c r="H33" i="6"/>
  <c r="E54" i="6"/>
  <c r="H84" i="6"/>
  <c r="G58" i="6"/>
  <c r="F56" i="6"/>
  <c r="G57" i="6"/>
  <c r="F82" i="6"/>
  <c r="F55" i="6"/>
  <c r="F85" i="6"/>
  <c r="G30" i="6"/>
  <c r="H56" i="6"/>
  <c r="G28" i="6"/>
  <c r="H60" i="6"/>
  <c r="G59" i="6"/>
  <c r="H83" i="6"/>
  <c r="H81" i="6"/>
  <c r="G82" i="6"/>
  <c r="E82" i="6"/>
  <c r="H82" i="6"/>
  <c r="G81" i="6"/>
  <c r="G29" i="6"/>
  <c r="H27" i="6"/>
  <c r="E29" i="6"/>
  <c r="H32" i="6"/>
  <c r="F81" i="6"/>
  <c r="F54" i="6"/>
  <c r="H57" i="6"/>
  <c r="H59" i="6"/>
  <c r="E83" i="6"/>
  <c r="G55" i="6"/>
  <c r="H54" i="6"/>
  <c r="G56" i="6"/>
  <c r="C8" i="6" l="1"/>
  <c r="C7" i="6"/>
  <c r="C86" i="6"/>
  <c r="C58" i="6"/>
  <c r="C5" i="6"/>
  <c r="C28" i="6"/>
  <c r="C81" i="6"/>
  <c r="C60" i="6"/>
  <c r="C27" i="6"/>
  <c r="C32" i="6"/>
  <c r="C57" i="6"/>
  <c r="C55" i="6"/>
  <c r="C59" i="6"/>
  <c r="C31" i="6"/>
  <c r="C33" i="6"/>
  <c r="C29" i="6"/>
  <c r="C56" i="6"/>
  <c r="C83" i="6"/>
  <c r="C85" i="6"/>
  <c r="C84" i="6"/>
  <c r="C82" i="6"/>
  <c r="C54" i="6"/>
</calcChain>
</file>

<file path=xl/sharedStrings.xml><?xml version="1.0" encoding="utf-8"?>
<sst xmlns="http://schemas.openxmlformats.org/spreadsheetml/2006/main" count="134" uniqueCount="74">
  <si>
    <t>PAREJA A</t>
  </si>
  <si>
    <t>PUNTOS</t>
  </si>
  <si>
    <t>PAREJA B</t>
  </si>
  <si>
    <t>Partidos JUGADOS</t>
  </si>
  <si>
    <t>Partidos Ganados</t>
  </si>
  <si>
    <t>Partidos Perdidos</t>
  </si>
  <si>
    <t>juegos Ganados</t>
  </si>
  <si>
    <t>juegos Perdidos</t>
  </si>
  <si>
    <t>sets ganados</t>
  </si>
  <si>
    <t>sets perdidos</t>
  </si>
  <si>
    <r>
      <t xml:space="preserve">    </t>
    </r>
    <r>
      <rPr>
        <sz val="12"/>
        <rFont val="Arial"/>
        <family val="2"/>
      </rPr>
      <t xml:space="preserve"> PAREJAS</t>
    </r>
  </si>
  <si>
    <t>SET 1</t>
  </si>
  <si>
    <t>SET 2</t>
  </si>
  <si>
    <t>SET 3</t>
  </si>
  <si>
    <r>
      <rPr>
        <b/>
        <i/>
        <sz val="8"/>
        <color indexed="8"/>
        <rFont val="Arial"/>
        <family val="2"/>
      </rPr>
      <t xml:space="preserve">partido ganado: </t>
    </r>
    <r>
      <rPr>
        <b/>
        <i/>
        <sz val="10"/>
        <color indexed="8"/>
        <rFont val="Arial"/>
        <family val="2"/>
      </rPr>
      <t>2</t>
    </r>
    <r>
      <rPr>
        <b/>
        <i/>
        <sz val="8"/>
        <color indexed="8"/>
        <rFont val="Arial"/>
        <family val="2"/>
      </rPr>
      <t xml:space="preserve"> puntos;  partido perdido:  </t>
    </r>
    <r>
      <rPr>
        <b/>
        <i/>
        <sz val="10"/>
        <color indexed="8"/>
        <rFont val="Arial"/>
        <family val="2"/>
      </rPr>
      <t>1</t>
    </r>
    <r>
      <rPr>
        <b/>
        <i/>
        <sz val="8"/>
        <color indexed="8"/>
        <rFont val="Arial"/>
        <family val="2"/>
      </rPr>
      <t xml:space="preserve"> punto;   partido no jugado: </t>
    </r>
    <r>
      <rPr>
        <b/>
        <i/>
        <sz val="10"/>
        <color indexed="8"/>
        <rFont val="Arial"/>
        <family val="2"/>
      </rPr>
      <t>0</t>
    </r>
    <r>
      <rPr>
        <b/>
        <i/>
        <sz val="8"/>
        <color indexed="8"/>
        <rFont val="Arial"/>
        <family val="2"/>
      </rPr>
      <t xml:space="preserve"> puntos</t>
    </r>
  </si>
  <si>
    <t xml:space="preserve">   El puesto 7º  desciende al GRUPO_2</t>
  </si>
  <si>
    <t xml:space="preserve">   El puesto 5º jugará contra el 3º del G2 para mantenerse en G1</t>
  </si>
  <si>
    <t xml:space="preserve">CUADRO GRUPO I </t>
  </si>
  <si>
    <t xml:space="preserve">   El puesto 7º  desciende al GRUPO_3</t>
  </si>
  <si>
    <t xml:space="preserve">   El puesto 5º jugará contra el 3º del G3 para mantenerse en G2</t>
  </si>
  <si>
    <t xml:space="preserve">   El puesto 3º jugará partido de promoción contra el 5º puesto del G1</t>
  </si>
  <si>
    <t xml:space="preserve">   El puesto 1º  asciende al GRUPO_1</t>
  </si>
  <si>
    <t xml:space="preserve">   El puesto 1º  asciende al GRUPO_2</t>
  </si>
  <si>
    <t xml:space="preserve">   El puesto 3º jugará partido de promoción contra el 5º puesto del G2</t>
  </si>
  <si>
    <t xml:space="preserve">   El puesto 7º  desciende al GRUPO_4</t>
  </si>
  <si>
    <t xml:space="preserve">   El puesto 5º jugará contra el 3º del G4 para mantenerse en G3</t>
  </si>
  <si>
    <t xml:space="preserve">   El puesto 1º  asciende al GRUPO_3</t>
  </si>
  <si>
    <t xml:space="preserve">   El puesto 3º jugará partido de promoción contra el 5º puesto del G3</t>
  </si>
  <si>
    <t>CUADRO GRUPO IV</t>
  </si>
  <si>
    <t xml:space="preserve">CUADRO GRUPO III </t>
  </si>
  <si>
    <t xml:space="preserve">CUADRO GRUPO II </t>
  </si>
  <si>
    <t xml:space="preserve">   El puesto 2º asciende al GRUPO_1</t>
  </si>
  <si>
    <t xml:space="preserve">   El puesto 6º  desciende al GRUPO_3</t>
  </si>
  <si>
    <t xml:space="preserve">   El puesto 6º  desciende al GRUPO_2</t>
  </si>
  <si>
    <t xml:space="preserve">   El puesto 2º asciende al GRUPO_2</t>
  </si>
  <si>
    <t xml:space="preserve">   El puesto 6º  desciende al GRUPO_4</t>
  </si>
  <si>
    <t xml:space="preserve">   El puesto 2º  asciende al GRUPO_3</t>
  </si>
  <si>
    <t>MANUEL ABAD / JOSE MARIA</t>
  </si>
  <si>
    <t>FELIX / JUAN ANDRÉS</t>
  </si>
  <si>
    <t>JAVIER RODRIGUEZ / EDUARDO</t>
  </si>
  <si>
    <t>LUIS BARRIO / JESÚS</t>
  </si>
  <si>
    <t>JAVI PEREZ / ANGEL ORTEGA</t>
  </si>
  <si>
    <t>ANGEL BLAZQUEZ / CESAR</t>
  </si>
  <si>
    <t>ANTONIO LUJAN / ISABEL</t>
  </si>
  <si>
    <t>JULIO / FRAN</t>
  </si>
  <si>
    <t>JOSE ANDRÉS / PACO MENDIOLA</t>
  </si>
  <si>
    <t>VICTORIANO / CAYETANO</t>
  </si>
  <si>
    <t>EMILIO LIBRERO/ J.LUIS FDEZ</t>
  </si>
  <si>
    <t>TETE / BELEN</t>
  </si>
  <si>
    <t>VICTOR CASTILLO / JAVIER RAMOS</t>
  </si>
  <si>
    <t>ANTONIO FDEZ / ANTONIO MONTERO</t>
  </si>
  <si>
    <t>MANUEL MORALES / DEMETRIO</t>
  </si>
  <si>
    <t>ANDRES SOLANA / MELCHOR</t>
  </si>
  <si>
    <t>PABLO PFOST / JUAN CARLOS</t>
  </si>
  <si>
    <t>ROCIO / JOSE LUIS REVENGA</t>
  </si>
  <si>
    <t>MATILDE / J.ANDRES F.CLAUDIO</t>
  </si>
  <si>
    <t>JULIA / LOLA</t>
  </si>
  <si>
    <t xml:space="preserve">Al finalizar el torneo:  </t>
  </si>
  <si>
    <t>JUANCHO/ISIDRO</t>
  </si>
  <si>
    <t>JAVIER CABEZ/A. CAMBRONERO</t>
  </si>
  <si>
    <t>PEDRO CID/ANTONIO VALLEJO</t>
  </si>
  <si>
    <t>VICTOR MONJAS/ SANTOS</t>
  </si>
  <si>
    <t>JOSERRA/ANGEL LUMERAS</t>
  </si>
  <si>
    <t>MARIANO/MIGUEL ANGEL</t>
  </si>
  <si>
    <t>CUADROS- TORNEO XIII   (Del 20 de SEPTIEMBRE  hasta 10-DICIEMBRE 2018)</t>
  </si>
  <si>
    <t>de partidos jugados, todos sus partidos se anulan y la pareja es como si no</t>
  </si>
  <si>
    <t>por doble 6-1</t>
  </si>
  <si>
    <t>No hay sustituciones. Si una pareja se da de baja con menos del 50%</t>
  </si>
  <si>
    <t>hubiera jugado. Si ha jugado el 50% o mas, el resto de partidos los pierde</t>
  </si>
  <si>
    <t xml:space="preserve">G1 </t>
  </si>
  <si>
    <t>G2</t>
  </si>
  <si>
    <t>G4</t>
  </si>
  <si>
    <t>G3</t>
  </si>
  <si>
    <t>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</si>
</sst>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Arial"/>
      <family val="2"/>
    </font>
    <font>
      <b/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8"/>
      <color theme="0"/>
      <name val="Arial"/>
      <family val="2"/>
    </font>
    <font>
      <b/>
      <sz val="10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rgb="FF00B0F0"/>
      <name val="Arial"/>
      <family val="2"/>
    </font>
    <font>
      <sz val="10"/>
      <color rgb="FF00B0F0"/>
      <name val="Arial"/>
      <family val="2"/>
    </font>
    <font>
      <b/>
      <sz val="9"/>
      <color rgb="FF00B0F0"/>
      <name val="Arial"/>
      <family val="2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12"/>
      <color theme="1" tint="0.499984740745262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Calibri"/>
      <family val="2"/>
      <scheme val="minor"/>
    </font>
    <font>
      <i/>
      <sz val="18"/>
      <color rgb="FFFF000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6" fillId="0" borderId="12" xfId="0" applyFont="1" applyBorder="1" applyProtection="1"/>
    <xf numFmtId="0" fontId="15" fillId="2" borderId="13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6" fillId="0" borderId="14" xfId="0" applyFont="1" applyBorder="1" applyProtection="1"/>
    <xf numFmtId="0" fontId="16" fillId="0" borderId="10" xfId="0" applyFont="1" applyBorder="1" applyProtection="1"/>
    <xf numFmtId="0" fontId="15" fillId="2" borderId="15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7" fillId="0" borderId="12" xfId="0" applyFont="1" applyBorder="1" applyProtection="1"/>
    <xf numFmtId="0" fontId="17" fillId="0" borderId="14" xfId="0" applyFont="1" applyBorder="1" applyProtection="1"/>
    <xf numFmtId="0" fontId="16" fillId="0" borderId="11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" fillId="0" borderId="0" xfId="0" applyFont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Protection="1"/>
    <xf numFmtId="0" fontId="20" fillId="2" borderId="0" xfId="0" applyFont="1" applyFill="1" applyBorder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top"/>
      <protection locked="0"/>
    </xf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0" fontId="5" fillId="2" borderId="0" xfId="0" applyFont="1" applyFill="1" applyBorder="1" applyProtection="1">
      <protection locked="0"/>
    </xf>
    <xf numFmtId="0" fontId="2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3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5" fillId="4" borderId="0" xfId="0" applyFont="1" applyFill="1" applyAlignment="1" applyProtection="1">
      <alignment horizontal="center"/>
      <protection locked="0"/>
    </xf>
    <xf numFmtId="0" fontId="25" fillId="4" borderId="0" xfId="0" applyFont="1" applyFill="1" applyBorder="1" applyProtection="1">
      <protection locked="0"/>
    </xf>
    <xf numFmtId="0" fontId="25" fillId="4" borderId="0" xfId="0" applyFont="1" applyFill="1" applyAlignment="1" applyProtection="1">
      <alignment horizontal="center" vertical="top"/>
      <protection locked="0"/>
    </xf>
    <xf numFmtId="0" fontId="25" fillId="4" borderId="0" xfId="0" applyFont="1" applyFill="1" applyProtection="1">
      <protection locked="0"/>
    </xf>
    <xf numFmtId="0" fontId="26" fillId="4" borderId="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27" fillId="4" borderId="0" xfId="0" applyFont="1" applyFill="1" applyBorder="1" applyProtection="1"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1" fillId="4" borderId="0" xfId="0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5" fillId="4" borderId="16" xfId="0" applyFont="1" applyFill="1" applyBorder="1" applyProtection="1">
      <protection locked="0"/>
    </xf>
    <xf numFmtId="0" fontId="11" fillId="4" borderId="0" xfId="0" applyFont="1" applyFill="1" applyProtection="1"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22" fillId="4" borderId="0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1" fillId="4" borderId="9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2" fillId="4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Protection="1">
      <protection locked="0"/>
    </xf>
    <xf numFmtId="0" fontId="27" fillId="4" borderId="0" xfId="0" applyFont="1" applyFill="1" applyAlignment="1" applyProtection="1">
      <alignment horizontal="center" vertical="top"/>
      <protection locked="0"/>
    </xf>
    <xf numFmtId="0" fontId="29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28" fillId="4" borderId="9" xfId="0" applyFont="1" applyFill="1" applyBorder="1" applyAlignment="1" applyProtection="1">
      <alignment horizontal="center" vertical="top"/>
      <protection locked="0"/>
    </xf>
    <xf numFmtId="0" fontId="30" fillId="4" borderId="0" xfId="0" applyFont="1" applyFill="1" applyBorder="1" applyProtection="1">
      <protection locked="0"/>
    </xf>
    <xf numFmtId="0" fontId="31" fillId="4" borderId="0" xfId="0" applyFont="1" applyFill="1" applyProtection="1">
      <protection locked="0"/>
    </xf>
    <xf numFmtId="0" fontId="29" fillId="0" borderId="0" xfId="0" applyFont="1" applyFill="1" applyBorder="1" applyProtection="1">
      <protection locked="0"/>
    </xf>
    <xf numFmtId="0" fontId="35" fillId="0" borderId="0" xfId="0" applyFont="1"/>
    <xf numFmtId="0" fontId="35" fillId="0" borderId="0" xfId="0" applyFont="1" applyFill="1"/>
    <xf numFmtId="0" fontId="36" fillId="2" borderId="2" xfId="0" applyFont="1" applyFill="1" applyBorder="1" applyProtection="1"/>
    <xf numFmtId="0" fontId="36" fillId="2" borderId="0" xfId="0" applyFont="1" applyFill="1" applyProtection="1">
      <protection locked="0"/>
    </xf>
    <xf numFmtId="0" fontId="37" fillId="2" borderId="0" xfId="0" applyFont="1" applyFill="1" applyProtection="1">
      <protection locked="0"/>
    </xf>
    <xf numFmtId="0" fontId="37" fillId="2" borderId="0" xfId="0" applyFont="1" applyFill="1" applyBorder="1" applyProtection="1">
      <protection locked="0"/>
    </xf>
    <xf numFmtId="0" fontId="37" fillId="2" borderId="9" xfId="0" applyFont="1" applyFill="1" applyBorder="1" applyAlignment="1" applyProtection="1">
      <alignment horizontal="center" vertical="top"/>
      <protection locked="0"/>
    </xf>
    <xf numFmtId="0" fontId="36" fillId="0" borderId="2" xfId="0" applyFont="1" applyFill="1" applyBorder="1" applyProtection="1"/>
    <xf numFmtId="0" fontId="36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37" fillId="0" borderId="0" xfId="0" applyFont="1" applyFill="1" applyBorder="1" applyProtection="1">
      <protection locked="0"/>
    </xf>
    <xf numFmtId="0" fontId="37" fillId="0" borderId="0" xfId="0" applyFont="1" applyProtection="1">
      <protection locked="0"/>
    </xf>
    <xf numFmtId="0" fontId="33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center" vertical="center"/>
    </xf>
    <xf numFmtId="0" fontId="38" fillId="2" borderId="0" xfId="0" applyFont="1" applyFill="1" applyBorder="1" applyProtection="1"/>
    <xf numFmtId="0" fontId="38" fillId="2" borderId="0" xfId="0" applyFont="1" applyFill="1" applyBorder="1" applyProtection="1">
      <protection locked="0"/>
    </xf>
    <xf numFmtId="0" fontId="38" fillId="0" borderId="0" xfId="0" applyFont="1" applyBorder="1" applyProtection="1">
      <protection locked="0"/>
    </xf>
    <xf numFmtId="0" fontId="38" fillId="0" borderId="0" xfId="0" applyFont="1" applyProtection="1">
      <protection locked="0"/>
    </xf>
    <xf numFmtId="0" fontId="34" fillId="2" borderId="11" xfId="0" applyFont="1" applyFill="1" applyBorder="1" applyAlignment="1" applyProtection="1">
      <alignment horizontal="center" vertical="center"/>
    </xf>
    <xf numFmtId="0" fontId="39" fillId="2" borderId="11" xfId="0" applyFont="1" applyFill="1" applyBorder="1" applyAlignment="1" applyProtection="1">
      <alignment horizontal="center" vertical="center"/>
    </xf>
    <xf numFmtId="0" fontId="34" fillId="2" borderId="14" xfId="0" applyFont="1" applyFill="1" applyBorder="1" applyAlignment="1" applyProtection="1">
      <alignment horizontal="center" vertical="center"/>
    </xf>
    <xf numFmtId="0" fontId="33" fillId="0" borderId="12" xfId="0" applyFont="1" applyBorder="1" applyProtection="1"/>
    <xf numFmtId="0" fontId="33" fillId="0" borderId="0" xfId="0" applyFont="1" applyProtection="1">
      <protection locked="0"/>
    </xf>
    <xf numFmtId="0" fontId="33" fillId="0" borderId="0" xfId="0" applyFont="1" applyBorder="1" applyProtection="1">
      <protection locked="0"/>
    </xf>
    <xf numFmtId="0" fontId="38" fillId="0" borderId="12" xfId="0" applyFont="1" applyBorder="1" applyAlignment="1" applyProtection="1">
      <alignment horizontal="center"/>
    </xf>
    <xf numFmtId="0" fontId="38" fillId="0" borderId="11" xfId="0" applyFont="1" applyBorder="1" applyAlignment="1" applyProtection="1">
      <alignment horizontal="center"/>
    </xf>
    <xf numFmtId="0" fontId="33" fillId="0" borderId="10" xfId="0" applyFont="1" applyBorder="1" applyProtection="1">
      <protection locked="0"/>
    </xf>
    <xf numFmtId="0" fontId="16" fillId="0" borderId="0" xfId="0" applyFont="1" applyProtection="1">
      <protection locked="0"/>
    </xf>
    <xf numFmtId="0" fontId="40" fillId="0" borderId="2" xfId="0" applyFont="1" applyFill="1" applyBorder="1" applyProtection="1"/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protection locked="0"/>
    </xf>
    <xf numFmtId="0" fontId="41" fillId="4" borderId="0" xfId="0" applyFont="1" applyFill="1" applyAlignment="1" applyProtection="1">
      <alignment vertical="center"/>
      <protection locked="0"/>
    </xf>
    <xf numFmtId="0" fontId="42" fillId="5" borderId="3" xfId="0" applyFont="1" applyFill="1" applyBorder="1" applyAlignment="1" applyProtection="1">
      <alignment horizontal="center"/>
      <protection locked="0"/>
    </xf>
    <xf numFmtId="0" fontId="42" fillId="5" borderId="4" xfId="0" applyFont="1" applyFill="1" applyBorder="1" applyAlignment="1" applyProtection="1">
      <alignment horizontal="center"/>
      <protection locked="0"/>
    </xf>
    <xf numFmtId="0" fontId="42" fillId="5" borderId="0" xfId="0" applyFont="1" applyFill="1" applyBorder="1" applyAlignment="1" applyProtection="1">
      <alignment horizontal="center"/>
      <protection locked="0"/>
    </xf>
    <xf numFmtId="0" fontId="1" fillId="6" borderId="0" xfId="0" applyFont="1" applyFill="1" applyProtection="1"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32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7"/>
  <sheetViews>
    <sheetView showGridLines="0" tabSelected="1" workbookViewId="0">
      <selection activeCell="L2" sqref="L2:Y97"/>
    </sheetView>
  </sheetViews>
  <sheetFormatPr baseColWidth="10" defaultRowHeight="15" customHeight="1" x14ac:dyDescent="0.2"/>
  <cols>
    <col min="1" max="1" width="2.42578125" style="10" customWidth="1"/>
    <col min="2" max="2" width="25.5703125" style="1" customWidth="1"/>
    <col min="3" max="3" width="7.42578125" style="1" customWidth="1"/>
    <col min="4" max="4" width="7.28515625" style="1" customWidth="1"/>
    <col min="5" max="5" width="6.85546875" style="1" customWidth="1"/>
    <col min="6" max="8" width="6.5703125" style="1" customWidth="1"/>
    <col min="9" max="9" width="6.42578125" style="1" customWidth="1"/>
    <col min="10" max="11" width="7" style="1" customWidth="1"/>
    <col min="12" max="12" width="3.42578125" style="1" customWidth="1"/>
    <col min="13" max="13" width="24.28515625" style="1" customWidth="1"/>
    <col min="14" max="14" width="0.7109375" style="1" customWidth="1"/>
    <col min="15" max="15" width="25.85546875" style="1" customWidth="1"/>
    <col min="16" max="16" width="0.7109375" style="1" customWidth="1"/>
    <col min="17" max="17" width="2.85546875" style="1" customWidth="1"/>
    <col min="18" max="18" width="2.7109375" style="1" customWidth="1"/>
    <col min="19" max="19" width="1" style="2" customWidth="1"/>
    <col min="20" max="20" width="2.85546875" style="1" customWidth="1"/>
    <col min="21" max="21" width="2.5703125" style="1" customWidth="1"/>
    <col min="22" max="22" width="0.7109375" style="2" customWidth="1"/>
    <col min="23" max="23" width="2.85546875" style="1" customWidth="1"/>
    <col min="24" max="24" width="3.140625" style="1" customWidth="1"/>
    <col min="25" max="25" width="0.7109375" style="1" customWidth="1"/>
    <col min="26" max="26" width="3.5703125" style="3" customWidth="1"/>
    <col min="27" max="28" width="3.140625" style="3" customWidth="1"/>
    <col min="29" max="29" width="2.5703125" style="3" customWidth="1"/>
    <col min="30" max="30" width="3.140625" style="3" customWidth="1"/>
    <col min="31" max="31" width="2" style="1" customWidth="1"/>
    <col min="32" max="32" width="2.85546875" style="1" customWidth="1"/>
    <col min="33" max="33" width="2.7109375" style="1" customWidth="1"/>
    <col min="34" max="34" width="2.5703125" style="1" customWidth="1"/>
    <col min="35" max="35" width="4.85546875" style="1" customWidth="1"/>
    <col min="36" max="36" width="2.5703125" style="1" customWidth="1"/>
    <col min="37" max="37" width="2.5703125" style="26" customWidth="1"/>
    <col min="38" max="38" width="3.7109375" style="1" customWidth="1"/>
    <col min="39" max="39" width="2.42578125" style="1" customWidth="1"/>
    <col min="40" max="40" width="2.7109375" style="1" customWidth="1"/>
    <col min="41" max="41" width="1.140625" style="1" customWidth="1"/>
    <col min="42" max="42" width="2.7109375" style="1" customWidth="1"/>
    <col min="43" max="43" width="2.42578125" style="1" customWidth="1"/>
    <col min="44" max="44" width="2.7109375" style="1" customWidth="1"/>
    <col min="45" max="45" width="2.5703125" style="1" customWidth="1"/>
    <col min="46" max="46" width="3.42578125" style="1" customWidth="1"/>
    <col min="47" max="47" width="3.7109375" style="1" customWidth="1"/>
    <col min="48" max="48" width="3.140625" style="1" customWidth="1"/>
    <col min="49" max="49" width="2.85546875" style="1" customWidth="1"/>
    <col min="50" max="50" width="2.140625" style="1" customWidth="1"/>
    <col min="51" max="51" width="3.28515625" style="1" customWidth="1"/>
    <col min="52" max="52" width="2.7109375" style="1" customWidth="1"/>
    <col min="53" max="53" width="2.5703125" style="1" customWidth="1"/>
    <col min="54" max="16384" width="11.42578125" style="1"/>
  </cols>
  <sheetData>
    <row r="1" spans="1:53" s="4" customFormat="1" ht="30.75" customHeight="1" x14ac:dyDescent="0.2">
      <c r="A1" s="32"/>
      <c r="B1" s="33" t="s">
        <v>64</v>
      </c>
      <c r="C1" s="34"/>
      <c r="D1" s="34"/>
      <c r="E1" s="34"/>
      <c r="F1" s="34"/>
      <c r="G1" s="34"/>
      <c r="H1" s="34"/>
      <c r="I1" s="34"/>
      <c r="J1" s="34"/>
      <c r="K1" s="34"/>
      <c r="L1" s="35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8"/>
      <c r="AN1" s="38"/>
      <c r="AO1" s="39"/>
      <c r="AP1" s="38"/>
      <c r="AQ1" s="38"/>
      <c r="AR1" s="38"/>
      <c r="AS1" s="40"/>
      <c r="AT1" s="38"/>
      <c r="AU1" s="38"/>
      <c r="AV1" s="38"/>
      <c r="AW1" s="38"/>
      <c r="AX1" s="40"/>
      <c r="AY1" s="38"/>
      <c r="AZ1" s="38"/>
      <c r="BA1" s="38"/>
    </row>
    <row r="2" spans="1:53" ht="33" customHeight="1" x14ac:dyDescent="0.2">
      <c r="A2" s="41" t="s">
        <v>17</v>
      </c>
      <c r="B2" s="42"/>
      <c r="C2" s="43"/>
      <c r="D2" s="44"/>
      <c r="E2" s="44"/>
      <c r="F2" s="44"/>
      <c r="G2" s="44"/>
      <c r="H2" s="44"/>
      <c r="I2" s="44"/>
      <c r="J2" s="44"/>
      <c r="K2" s="44"/>
      <c r="L2" s="44"/>
      <c r="M2" s="121" t="s">
        <v>73</v>
      </c>
      <c r="N2" s="44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 s="8" customFormat="1" ht="15" customHeight="1" x14ac:dyDescent="0.2">
      <c r="A3" s="45"/>
      <c r="B3" s="46"/>
      <c r="C3" s="47"/>
      <c r="D3" s="47"/>
      <c r="E3" s="47"/>
      <c r="F3" s="47"/>
      <c r="G3" s="47"/>
      <c r="H3" s="47"/>
      <c r="I3" s="47"/>
      <c r="J3" s="47"/>
      <c r="K3" s="47"/>
      <c r="L3" s="48"/>
      <c r="M3" s="41" t="s">
        <v>69</v>
      </c>
      <c r="N3" s="48"/>
      <c r="O3" s="48"/>
      <c r="P3" s="48"/>
      <c r="Q3" s="49"/>
      <c r="R3" s="49"/>
      <c r="S3" s="49"/>
      <c r="T3" s="49"/>
      <c r="U3" s="49"/>
      <c r="V3" s="49"/>
      <c r="W3" s="49"/>
      <c r="X3" s="49"/>
      <c r="Y3" s="48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8"/>
      <c r="AN3" s="38"/>
      <c r="AO3" s="39"/>
      <c r="AP3" s="38"/>
      <c r="AQ3" s="38"/>
      <c r="AR3" s="38"/>
      <c r="AS3" s="40"/>
      <c r="AT3" s="38"/>
      <c r="AU3" s="38"/>
      <c r="AV3" s="38"/>
      <c r="AW3" s="38"/>
      <c r="AX3" s="40"/>
      <c r="AY3" s="38"/>
      <c r="AZ3" s="38"/>
      <c r="BA3" s="38"/>
    </row>
    <row r="4" spans="1:53" s="4" customFormat="1" ht="26.25" customHeight="1" thickBot="1" x14ac:dyDescent="0.25">
      <c r="A4" s="56"/>
      <c r="B4" s="65" t="s">
        <v>10</v>
      </c>
      <c r="C4" s="6" t="s">
        <v>1</v>
      </c>
      <c r="D4" s="7" t="s">
        <v>3</v>
      </c>
      <c r="E4" s="7" t="s">
        <v>4</v>
      </c>
      <c r="F4" s="7" t="s">
        <v>5</v>
      </c>
      <c r="G4" s="7" t="s">
        <v>8</v>
      </c>
      <c r="H4" s="7" t="s">
        <v>9</v>
      </c>
      <c r="I4" s="7" t="s">
        <v>6</v>
      </c>
      <c r="J4" s="7" t="s">
        <v>7</v>
      </c>
      <c r="K4" s="60"/>
      <c r="L4" s="58"/>
      <c r="M4" s="119" t="s">
        <v>0</v>
      </c>
      <c r="N4" s="120"/>
      <c r="O4" s="119" t="s">
        <v>2</v>
      </c>
      <c r="P4" s="62"/>
      <c r="Q4" s="64" t="s">
        <v>11</v>
      </c>
      <c r="R4" s="62"/>
      <c r="S4" s="62"/>
      <c r="T4" s="64" t="s">
        <v>12</v>
      </c>
      <c r="U4" s="62"/>
      <c r="V4" s="62"/>
      <c r="W4" s="64" t="s">
        <v>13</v>
      </c>
      <c r="X4" s="62"/>
      <c r="Y4" s="62"/>
      <c r="Z4" s="106"/>
      <c r="AA4" s="106"/>
      <c r="AB4" s="106"/>
      <c r="AC4" s="106"/>
      <c r="AD4" s="106"/>
      <c r="AE4" s="107"/>
      <c r="AF4" s="107"/>
      <c r="AG4" s="107"/>
      <c r="AH4" s="107"/>
      <c r="AI4" s="107"/>
      <c r="AJ4" s="107"/>
      <c r="AK4" s="106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</row>
    <row r="5" spans="1:53" s="4" customFormat="1" ht="15" customHeight="1" thickBot="1" x14ac:dyDescent="0.3">
      <c r="A5" s="56">
        <v>1</v>
      </c>
      <c r="B5" s="91" t="s">
        <v>58</v>
      </c>
      <c r="C5" s="27">
        <f>E5*2+F5*1</f>
        <v>10</v>
      </c>
      <c r="D5" s="28">
        <f>SUM(Z5:Z9)</f>
        <v>5</v>
      </c>
      <c r="E5" s="28">
        <f>SUM(AA5:AA9)</f>
        <v>5</v>
      </c>
      <c r="F5" s="28">
        <f>SUM(AB5:AB9)</f>
        <v>0</v>
      </c>
      <c r="G5" s="28">
        <f>SUM(AF5:AF9)+SUM(AG5:AG9)+SUM(AH5:AH9)</f>
        <v>10</v>
      </c>
      <c r="H5" s="28">
        <f>SUM(AJ5:AJ9)+SUM(AK5:AK9)+SUM(AL5:AL9)</f>
        <v>1</v>
      </c>
      <c r="I5" s="28">
        <f>SUM(Q5:Q9)+SUM(T5:T9)+SUM(W5:W9)</f>
        <v>65</v>
      </c>
      <c r="J5" s="28">
        <f>SUM(R5:R9)+SUM(U5:U9)+SUM(X5:X9)</f>
        <v>30</v>
      </c>
      <c r="K5" s="60"/>
      <c r="L5" s="69">
        <v>1</v>
      </c>
      <c r="M5" s="97" t="str">
        <f>B5</f>
        <v>JUANCHO/ISIDRO</v>
      </c>
      <c r="N5" s="71"/>
      <c r="O5" s="97" t="str">
        <f>B6</f>
        <v>JAVIER CABEZ/A. CAMBRONERO</v>
      </c>
      <c r="P5" s="66"/>
      <c r="Q5" s="50">
        <v>6</v>
      </c>
      <c r="R5" s="51">
        <v>3</v>
      </c>
      <c r="S5" s="67"/>
      <c r="T5" s="50">
        <v>6</v>
      </c>
      <c r="U5" s="51">
        <v>1</v>
      </c>
      <c r="V5" s="67"/>
      <c r="W5" s="50"/>
      <c r="X5" s="51"/>
      <c r="Y5" s="62"/>
      <c r="Z5" s="29">
        <f>IF(Q5+R5=0,,1)</f>
        <v>1</v>
      </c>
      <c r="AA5" s="29">
        <f>IF(OR((AND(Q5&gt;R5,T5&gt;U5)),(AND(Q5&gt;R5,W5&gt;X5)),(AND(T5&gt;U5,W5&gt;X5))),1,0)*Z5</f>
        <v>1</v>
      </c>
      <c r="AB5" s="29">
        <f>IF(OR((AND(Q5&gt;R5,T5&gt;U5)),(AND(Q5&gt;R5,W5&gt;X5)),(AND(T5&gt;U5,W5&gt;X5))),0,1)*Z5</f>
        <v>0</v>
      </c>
      <c r="AC5" s="29">
        <f>IF(OR((AND(Q5&gt;R5,T5&gt;U5)),(AND(Q5&gt;R5,W5&gt;X5)),(AND(T5&gt;U5,W5&gt;X5))),0,1)*Z5</f>
        <v>0</v>
      </c>
      <c r="AD5" s="29">
        <f>IF(OR((AND(Q5&gt;R5,T5&gt;U5)),(AND(Q5&gt;R5,W5&gt;X5)),(AND(T5&gt;U5,W5&gt;X5))),1,0)*Z5</f>
        <v>1</v>
      </c>
      <c r="AE5" s="29"/>
      <c r="AF5" s="29">
        <f t="shared" ref="AF5:AF19" si="0">IF(Q5&gt;R5,1,0)*Z5</f>
        <v>1</v>
      </c>
      <c r="AG5" s="29">
        <f>IF(T5&gt;U5,1,0)*Z5</f>
        <v>1</v>
      </c>
      <c r="AH5" s="29">
        <f t="shared" ref="AH5:AH19" si="1">IF(W5&gt;X5,1,0)*AI5</f>
        <v>0</v>
      </c>
      <c r="AI5" s="29">
        <f t="shared" ref="AI5:AI19" si="2">IF(W5=X5,0,1)</f>
        <v>0</v>
      </c>
      <c r="AJ5" s="29">
        <f t="shared" ref="AJ5:AJ19" si="3">IF(Q5&gt;R5,0,1)*Z5</f>
        <v>0</v>
      </c>
      <c r="AK5" s="30">
        <f>IF(T5&gt;U5,0,1)*Z5</f>
        <v>0</v>
      </c>
      <c r="AL5" s="29">
        <f t="shared" ref="AL5:AL19" si="4">IF(W5&gt;X5,0,1)*AI5</f>
        <v>0</v>
      </c>
      <c r="AM5" s="12"/>
      <c r="AN5" s="11"/>
      <c r="AO5" s="13"/>
      <c r="AP5" s="11"/>
      <c r="AQ5" s="11"/>
      <c r="AR5" s="11"/>
      <c r="AS5" s="117"/>
      <c r="AT5" s="108"/>
      <c r="AU5" s="108"/>
      <c r="AV5" s="108"/>
      <c r="AW5" s="108"/>
      <c r="AX5" s="107"/>
      <c r="AY5" s="108"/>
      <c r="AZ5" s="108"/>
      <c r="BA5" s="108"/>
    </row>
    <row r="6" spans="1:53" s="4" customFormat="1" ht="15" customHeight="1" thickBot="1" x14ac:dyDescent="0.3">
      <c r="A6" s="56">
        <v>2</v>
      </c>
      <c r="B6" s="91" t="s">
        <v>59</v>
      </c>
      <c r="C6" s="27">
        <f>E6*2+F6*1</f>
        <v>7</v>
      </c>
      <c r="D6" s="28">
        <f>Z5+SUM(Z10:Z13)</f>
        <v>5</v>
      </c>
      <c r="E6" s="28">
        <f>AC5+SUM(AA10:AA13)</f>
        <v>2</v>
      </c>
      <c r="F6" s="28">
        <f>AD5+SUM(AB10:AB13)</f>
        <v>3</v>
      </c>
      <c r="G6" s="28">
        <f>SUM(AF10:AF13)+SUM(AG10:AG13)+SUM(AH10:AH13)+AJ5+AK5+AL5</f>
        <v>5</v>
      </c>
      <c r="H6" s="28">
        <f>SUM(AJ10:AJ13)+SUM(AK10:AK13)+SUM(AL10:AL13)+AF5+AG5+AH5</f>
        <v>8</v>
      </c>
      <c r="I6" s="28">
        <f>R5+U5+X5+SUM(Q10:Q13)+SUM(T10:T13)+SUM(W10:W13)</f>
        <v>61</v>
      </c>
      <c r="J6" s="28">
        <f>Q5+T5+W5+SUM(R10:R13)+SUM(U10:U13)+SUM(X10:X13)</f>
        <v>72</v>
      </c>
      <c r="K6" s="60"/>
      <c r="L6" s="69">
        <v>2</v>
      </c>
      <c r="M6" s="97" t="str">
        <f>B5</f>
        <v>JUANCHO/ISIDRO</v>
      </c>
      <c r="N6" s="72"/>
      <c r="O6" s="97" t="str">
        <f>B7</f>
        <v>PEDRO CID/ANTONIO VALLEJO</v>
      </c>
      <c r="P6" s="66"/>
      <c r="Q6" s="50">
        <v>6</v>
      </c>
      <c r="R6" s="51">
        <v>1</v>
      </c>
      <c r="S6" s="67"/>
      <c r="T6" s="50">
        <v>6</v>
      </c>
      <c r="U6" s="51">
        <v>4</v>
      </c>
      <c r="V6" s="67"/>
      <c r="W6" s="50"/>
      <c r="X6" s="51"/>
      <c r="Y6" s="62"/>
      <c r="Z6" s="29">
        <f t="shared" ref="Z6:Z19" si="5">IF(Q6+R6=0,,1)</f>
        <v>1</v>
      </c>
      <c r="AA6" s="29">
        <f t="shared" ref="AA6:AA19" si="6">IF(OR((AND(Q6&gt;R6,T6&gt;U6)),(AND(Q6&gt;R6,W6&gt;X6)),(AND(T6&gt;U6,W6&gt;X6))),1,0)*Z6</f>
        <v>1</v>
      </c>
      <c r="AB6" s="29">
        <f t="shared" ref="AB6:AB19" si="7">IF(OR((AND(Q6&gt;R6,T6&gt;U6)),(AND(Q6&gt;R6,W6&gt;X6)),(AND(T6&gt;U6,W6&gt;X6))),0,1)*Z6</f>
        <v>0</v>
      </c>
      <c r="AC6" s="29">
        <f t="shared" ref="AC6:AC19" si="8">IF(OR((AND(Q6&gt;R6,T6&gt;U6)),(AND(Q6&gt;R6,W6&gt;X6)),(AND(T6&gt;U6,W6&gt;X6))),0,1)*Z6</f>
        <v>0</v>
      </c>
      <c r="AD6" s="29">
        <f t="shared" ref="AD6:AD19" si="9">IF(OR((AND(Q6&gt;R6,T6&gt;U6)),(AND(Q6&gt;R6,W6&gt;X6)),(AND(T6&gt;U6,W6&gt;X6))),1,0)*Z6</f>
        <v>1</v>
      </c>
      <c r="AE6" s="29"/>
      <c r="AF6" s="29">
        <f t="shared" si="0"/>
        <v>1</v>
      </c>
      <c r="AG6" s="29">
        <f t="shared" ref="AG6:AG19" si="10">IF(T6&gt;U6,1,0)*Z6</f>
        <v>1</v>
      </c>
      <c r="AH6" s="29">
        <f t="shared" si="1"/>
        <v>0</v>
      </c>
      <c r="AI6" s="29">
        <f t="shared" si="2"/>
        <v>0</v>
      </c>
      <c r="AJ6" s="29">
        <f t="shared" si="3"/>
        <v>0</v>
      </c>
      <c r="AK6" s="30">
        <f t="shared" ref="AK6:AK19" si="11">IF(T6&gt;U6,0,1)*Z6</f>
        <v>0</v>
      </c>
      <c r="AL6" s="29">
        <f t="shared" si="4"/>
        <v>0</v>
      </c>
      <c r="AM6" s="12"/>
      <c r="AN6" s="11"/>
      <c r="AO6" s="16"/>
      <c r="AP6" s="11"/>
      <c r="AQ6" s="11"/>
      <c r="AR6" s="11"/>
      <c r="AS6" s="117"/>
      <c r="AT6" s="108"/>
      <c r="AU6" s="108"/>
      <c r="AV6" s="108"/>
      <c r="AW6" s="108"/>
      <c r="AX6" s="107"/>
      <c r="AY6" s="108"/>
      <c r="AZ6" s="108"/>
      <c r="BA6" s="108"/>
    </row>
    <row r="7" spans="1:53" s="4" customFormat="1" ht="15" customHeight="1" thickBot="1" x14ac:dyDescent="0.3">
      <c r="A7" s="56">
        <v>3</v>
      </c>
      <c r="B7" s="90" t="s">
        <v>60</v>
      </c>
      <c r="C7" s="27">
        <f>E7*2+F7*1</f>
        <v>8</v>
      </c>
      <c r="D7" s="28">
        <f>Z6+Z10+SUM(Z14:Z16)</f>
        <v>5</v>
      </c>
      <c r="E7" s="28">
        <f>AC6+AC10+SUM(AA14:AA16)</f>
        <v>3</v>
      </c>
      <c r="F7" s="28">
        <f>AD6+AD10+SUM(AB14:AB16)</f>
        <v>2</v>
      </c>
      <c r="G7" s="28">
        <f>SUM(AF14:AF16)+SUM(AG14:AG16)+SUM(AH14:AH16)+AJ6+AK6+AL6+AJ10+AK10+AL10</f>
        <v>7</v>
      </c>
      <c r="H7" s="28">
        <f>SUM(AJ14:AJ16)+SUM(AK14:AK16)+SUM(AL14:AL16)+AF6+AG6+AH6+AF10+AG10+AH10</f>
        <v>5</v>
      </c>
      <c r="I7" s="28">
        <f>R6+R10+U6+U10+X6+X10+SUM(Q14:Q16)+SUM(T14:T16)+SUM(W14:W16)</f>
        <v>57</v>
      </c>
      <c r="J7" s="28">
        <f>Q6+Q10+T6+T10+W6+W10+SUM(R14:R16)+SUM(U14:U16)+SUM(X14:X16)</f>
        <v>44</v>
      </c>
      <c r="K7" s="60"/>
      <c r="L7" s="69">
        <v>3</v>
      </c>
      <c r="M7" s="97" t="str">
        <f>B5</f>
        <v>JUANCHO/ISIDRO</v>
      </c>
      <c r="N7" s="72"/>
      <c r="O7" s="97" t="str">
        <f>B8</f>
        <v>VICTOR MONJAS/ SANTOS</v>
      </c>
      <c r="P7" s="66"/>
      <c r="Q7" s="50">
        <v>6</v>
      </c>
      <c r="R7" s="51">
        <v>2</v>
      </c>
      <c r="S7" s="67"/>
      <c r="T7" s="50">
        <v>6</v>
      </c>
      <c r="U7" s="51">
        <v>3</v>
      </c>
      <c r="V7" s="67"/>
      <c r="W7" s="50"/>
      <c r="X7" s="51"/>
      <c r="Y7" s="62"/>
      <c r="Z7" s="29">
        <f t="shared" si="5"/>
        <v>1</v>
      </c>
      <c r="AA7" s="29">
        <f t="shared" si="6"/>
        <v>1</v>
      </c>
      <c r="AB7" s="29">
        <f t="shared" si="7"/>
        <v>0</v>
      </c>
      <c r="AC7" s="29">
        <f t="shared" si="8"/>
        <v>0</v>
      </c>
      <c r="AD7" s="29">
        <f t="shared" si="9"/>
        <v>1</v>
      </c>
      <c r="AE7" s="29"/>
      <c r="AF7" s="29">
        <f t="shared" si="0"/>
        <v>1</v>
      </c>
      <c r="AG7" s="29">
        <f t="shared" si="10"/>
        <v>1</v>
      </c>
      <c r="AH7" s="29">
        <f t="shared" si="1"/>
        <v>0</v>
      </c>
      <c r="AI7" s="29">
        <f t="shared" si="2"/>
        <v>0</v>
      </c>
      <c r="AJ7" s="29">
        <f t="shared" si="3"/>
        <v>0</v>
      </c>
      <c r="AK7" s="30">
        <f t="shared" si="11"/>
        <v>0</v>
      </c>
      <c r="AL7" s="29">
        <f t="shared" si="4"/>
        <v>0</v>
      </c>
      <c r="AM7" s="12"/>
      <c r="AN7" s="11"/>
      <c r="AO7" s="13"/>
      <c r="AP7" s="11"/>
      <c r="AQ7" s="11"/>
      <c r="AR7" s="11"/>
      <c r="AS7" s="117"/>
      <c r="AT7" s="108"/>
      <c r="AU7" s="108"/>
      <c r="AV7" s="108"/>
      <c r="AW7" s="108"/>
      <c r="AX7" s="107"/>
      <c r="AY7" s="108"/>
      <c r="AZ7" s="108"/>
      <c r="BA7" s="108"/>
    </row>
    <row r="8" spans="1:53" s="4" customFormat="1" ht="15" customHeight="1" thickBot="1" x14ac:dyDescent="0.3">
      <c r="A8" s="56">
        <v>4</v>
      </c>
      <c r="B8" s="91" t="s">
        <v>61</v>
      </c>
      <c r="C8" s="27">
        <f>E8*2+F8*1</f>
        <v>7</v>
      </c>
      <c r="D8" s="28">
        <f>Z7+Z11+Z14+SUM(Z17:Z18)</f>
        <v>5</v>
      </c>
      <c r="E8" s="28">
        <f>AC7+AC11+AC14+SUM(AA17:AA18)</f>
        <v>2</v>
      </c>
      <c r="F8" s="28">
        <f>AD7+AD11+AD14+SUM(AB17:AB18)</f>
        <v>3</v>
      </c>
      <c r="G8" s="28">
        <f>SUM(AF17:AF18)+SUM(AG17:AG18)+SUM(AH17:AH18)+AJ7+AK7+AL7+AJ11+AK11+AL11+AJ14+AK14+AL14</f>
        <v>4</v>
      </c>
      <c r="H8" s="28">
        <f>SUM(AJ17:AJ18)+SUM(AK17:AK18)+SUM(AL17:AL18)+AF7+AG7+AH7+AF11+AG11+AH11+AF14+AH14+AG14</f>
        <v>7</v>
      </c>
      <c r="I8" s="28">
        <f>R7+R11+R14+U7+U11+U14+X7+X11+X14+SUM(Q17:Q18)+SUM(T17:T18)+SUM(W17:W18)</f>
        <v>35</v>
      </c>
      <c r="J8" s="28">
        <f>Q7+Q11+Q14+T7+T11+T14+W7+W11+W14+SUM(R17:R18)+SUM(U17:U18)+SUM(X17:X18)</f>
        <v>54</v>
      </c>
      <c r="K8" s="60"/>
      <c r="L8" s="69">
        <v>4</v>
      </c>
      <c r="M8" s="97" t="str">
        <f>B5</f>
        <v>JUANCHO/ISIDRO</v>
      </c>
      <c r="N8" s="73"/>
      <c r="O8" s="97" t="str">
        <f>B9</f>
        <v>JOSERRA/ANGEL LUMERAS</v>
      </c>
      <c r="P8" s="66"/>
      <c r="Q8" s="50">
        <v>6</v>
      </c>
      <c r="R8" s="51">
        <v>2</v>
      </c>
      <c r="S8" s="67"/>
      <c r="T8" s="50">
        <v>6</v>
      </c>
      <c r="U8" s="51">
        <v>3</v>
      </c>
      <c r="V8" s="67"/>
      <c r="W8" s="50"/>
      <c r="X8" s="51"/>
      <c r="Y8" s="62"/>
      <c r="Z8" s="29">
        <f t="shared" si="5"/>
        <v>1</v>
      </c>
      <c r="AA8" s="29">
        <f t="shared" si="6"/>
        <v>1</v>
      </c>
      <c r="AB8" s="29">
        <f t="shared" si="7"/>
        <v>0</v>
      </c>
      <c r="AC8" s="29">
        <f t="shared" si="8"/>
        <v>0</v>
      </c>
      <c r="AD8" s="29">
        <f t="shared" si="9"/>
        <v>1</v>
      </c>
      <c r="AE8" s="29"/>
      <c r="AF8" s="29">
        <f t="shared" si="0"/>
        <v>1</v>
      </c>
      <c r="AG8" s="29">
        <f t="shared" si="10"/>
        <v>1</v>
      </c>
      <c r="AH8" s="29">
        <f t="shared" si="1"/>
        <v>0</v>
      </c>
      <c r="AI8" s="29">
        <f t="shared" si="2"/>
        <v>0</v>
      </c>
      <c r="AJ8" s="29">
        <f t="shared" si="3"/>
        <v>0</v>
      </c>
      <c r="AK8" s="30">
        <f t="shared" si="11"/>
        <v>0</v>
      </c>
      <c r="AL8" s="29">
        <f t="shared" si="4"/>
        <v>0</v>
      </c>
      <c r="AM8" s="12"/>
      <c r="AN8" s="11"/>
      <c r="AO8" s="13"/>
      <c r="AP8" s="11"/>
      <c r="AQ8" s="11"/>
      <c r="AR8" s="11"/>
      <c r="AS8" s="117"/>
      <c r="AT8" s="108"/>
      <c r="AU8" s="108"/>
      <c r="AV8" s="108"/>
      <c r="AW8" s="108"/>
      <c r="AX8" s="107"/>
      <c r="AY8" s="108"/>
      <c r="AZ8" s="108"/>
      <c r="BA8" s="108"/>
    </row>
    <row r="9" spans="1:53" s="4" customFormat="1" ht="15" customHeight="1" thickBot="1" x14ac:dyDescent="0.3">
      <c r="A9" s="56">
        <v>5</v>
      </c>
      <c r="B9" s="90" t="s">
        <v>62</v>
      </c>
      <c r="C9" s="27">
        <f>(E9*2+F9*1)</f>
        <v>7</v>
      </c>
      <c r="D9" s="28">
        <f>Z8+Z12+Z15+Z17+SUM(Z19:Z19)</f>
        <v>5</v>
      </c>
      <c r="E9" s="28">
        <f>AC8+AC12+AC15+AC17+SUM(AA19:AA19)</f>
        <v>2</v>
      </c>
      <c r="F9" s="28">
        <f>AD8+AD12+AD15+AD17+SUM(AB19:AB19)</f>
        <v>3</v>
      </c>
      <c r="G9" s="28">
        <f>SUM(AF19:AF19)+SUM(AG19:AG19)+SUM(AH19:AH19)+AJ8+AK8+AL8+AJ12+AK12+AL12+AJ15+AK15+AL15+AJ17+AK17+AL17</f>
        <v>5</v>
      </c>
      <c r="H9" s="28">
        <f>SUM(AJ19:AJ19)+SUM(AK19:AK19)+SUM(AL19:AL19)+AF8+AG8+AH8+AF12+AG12+AH12+AH15+AG15+AF15+AH17+AG17+AF17</f>
        <v>7</v>
      </c>
      <c r="I9" s="28">
        <f>R8+R12+R15+R17+U8+U12+U15+U17+X8+X12+X15+X17+SUM(Q19:Q19)+SUM(T19:T19)+SUM(W19:W19)</f>
        <v>53</v>
      </c>
      <c r="J9" s="28">
        <f>Q8+Q12+Q15+Q17+T8+T12+T15+T17+W8+W12+W15+W17+SUM(R19:R19)+SUM(U19:U19)+SUM(X19:X19)</f>
        <v>65</v>
      </c>
      <c r="K9" s="60"/>
      <c r="L9" s="69">
        <v>5</v>
      </c>
      <c r="M9" s="97" t="str">
        <f>B5</f>
        <v>JUANCHO/ISIDRO</v>
      </c>
      <c r="N9" s="89"/>
      <c r="O9" s="97" t="str">
        <f>B10</f>
        <v>MARIANO/MIGUEL ANGEL</v>
      </c>
      <c r="P9" s="87"/>
      <c r="Q9" s="50">
        <v>5</v>
      </c>
      <c r="R9" s="51">
        <v>7</v>
      </c>
      <c r="S9" s="67"/>
      <c r="T9" s="50">
        <v>6</v>
      </c>
      <c r="U9" s="51">
        <v>3</v>
      </c>
      <c r="V9" s="67"/>
      <c r="W9" s="50">
        <v>6</v>
      </c>
      <c r="X9" s="51">
        <v>1</v>
      </c>
      <c r="Y9" s="62"/>
      <c r="Z9" s="29">
        <f t="shared" si="5"/>
        <v>1</v>
      </c>
      <c r="AA9" s="29">
        <f t="shared" si="6"/>
        <v>1</v>
      </c>
      <c r="AB9" s="29">
        <f t="shared" si="7"/>
        <v>0</v>
      </c>
      <c r="AC9" s="29">
        <f t="shared" si="8"/>
        <v>0</v>
      </c>
      <c r="AD9" s="29">
        <f t="shared" si="9"/>
        <v>1</v>
      </c>
      <c r="AE9" s="29"/>
      <c r="AF9" s="29">
        <f t="shared" si="0"/>
        <v>0</v>
      </c>
      <c r="AG9" s="29">
        <f t="shared" si="10"/>
        <v>1</v>
      </c>
      <c r="AH9" s="29">
        <f t="shared" si="1"/>
        <v>1</v>
      </c>
      <c r="AI9" s="29">
        <f t="shared" si="2"/>
        <v>1</v>
      </c>
      <c r="AJ9" s="29">
        <f t="shared" si="3"/>
        <v>1</v>
      </c>
      <c r="AK9" s="30">
        <f t="shared" si="11"/>
        <v>0</v>
      </c>
      <c r="AL9" s="29">
        <f t="shared" si="4"/>
        <v>0</v>
      </c>
      <c r="AM9" s="12"/>
      <c r="AN9" s="11"/>
      <c r="AO9" s="13"/>
      <c r="AP9" s="11"/>
      <c r="AQ9" s="11"/>
      <c r="AR9" s="11"/>
      <c r="AS9" s="117"/>
      <c r="AT9" s="108"/>
      <c r="AU9" s="108"/>
      <c r="AV9" s="108"/>
      <c r="AW9" s="108"/>
      <c r="AX9" s="107"/>
      <c r="AY9" s="108"/>
      <c r="AZ9" s="108"/>
      <c r="BA9" s="108"/>
    </row>
    <row r="10" spans="1:53" s="4" customFormat="1" ht="15" customHeight="1" thickBot="1" x14ac:dyDescent="0.25">
      <c r="A10" s="56">
        <v>6</v>
      </c>
      <c r="B10" s="90" t="s">
        <v>63</v>
      </c>
      <c r="C10" s="27">
        <f>E10*2+F10*1</f>
        <v>6</v>
      </c>
      <c r="D10" s="28">
        <f>Z9+Z13+Z16+Z18+Z19</f>
        <v>5</v>
      </c>
      <c r="E10" s="28">
        <f>AC9+AC13+AC16+AC18+AC19</f>
        <v>1</v>
      </c>
      <c r="F10" s="28">
        <f>AD9+AD13+AD16+AD18+AD19</f>
        <v>4</v>
      </c>
      <c r="G10" s="28">
        <f>AJ9+AK9+AL9+AJ13+AK13+AL13+AJ16+AK16+AL16+AJ18+AK18+AL18+AJ19+AK19+AL19</f>
        <v>5</v>
      </c>
      <c r="H10" s="28">
        <f>AF9+AG9+AH9+AF13+AG13+AH13+AF16+AG16+AH16+AF18+AG18+AH18+AF19+AG19+AH19</f>
        <v>8</v>
      </c>
      <c r="I10" s="28">
        <f>R9+R13+R16+R18+R19+U9+U13+U16+U18+U19+X9+X13+X16+X18+X19</f>
        <v>60</v>
      </c>
      <c r="J10" s="28">
        <f>Q9+Q13+Q16+Q18+Q19+T9+T13+T16+T18+T19+W9+W13+W16+W18+W19</f>
        <v>66</v>
      </c>
      <c r="K10" s="60"/>
      <c r="L10" s="69">
        <v>6</v>
      </c>
      <c r="M10" s="97" t="str">
        <f>B6</f>
        <v>JAVIER CABEZ/A. CAMBRONERO</v>
      </c>
      <c r="N10" s="72"/>
      <c r="O10" s="97" t="str">
        <f>B7</f>
        <v>PEDRO CID/ANTONIO VALLEJO</v>
      </c>
      <c r="P10" s="62"/>
      <c r="Q10" s="50">
        <v>2</v>
      </c>
      <c r="R10" s="51">
        <v>6</v>
      </c>
      <c r="S10" s="67"/>
      <c r="T10" s="50">
        <v>2</v>
      </c>
      <c r="U10" s="51">
        <v>6</v>
      </c>
      <c r="V10" s="67"/>
      <c r="W10" s="50"/>
      <c r="X10" s="51"/>
      <c r="Y10" s="62"/>
      <c r="Z10" s="29">
        <f t="shared" si="5"/>
        <v>1</v>
      </c>
      <c r="AA10" s="29">
        <f t="shared" si="6"/>
        <v>0</v>
      </c>
      <c r="AB10" s="29">
        <f t="shared" si="7"/>
        <v>1</v>
      </c>
      <c r="AC10" s="29">
        <f t="shared" si="8"/>
        <v>1</v>
      </c>
      <c r="AD10" s="29">
        <f t="shared" si="9"/>
        <v>0</v>
      </c>
      <c r="AE10" s="29"/>
      <c r="AF10" s="29">
        <f t="shared" si="0"/>
        <v>0</v>
      </c>
      <c r="AG10" s="29">
        <f t="shared" si="10"/>
        <v>0</v>
      </c>
      <c r="AH10" s="29">
        <f t="shared" si="1"/>
        <v>0</v>
      </c>
      <c r="AI10" s="29">
        <f t="shared" si="2"/>
        <v>0</v>
      </c>
      <c r="AJ10" s="29">
        <f t="shared" si="3"/>
        <v>1</v>
      </c>
      <c r="AK10" s="30">
        <f t="shared" si="11"/>
        <v>1</v>
      </c>
      <c r="AL10" s="29">
        <f t="shared" si="4"/>
        <v>0</v>
      </c>
      <c r="AM10" s="12"/>
      <c r="AN10" s="11"/>
      <c r="AO10" s="16"/>
      <c r="AP10" s="11"/>
      <c r="AQ10" s="11"/>
      <c r="AR10" s="11"/>
      <c r="AS10" s="117"/>
      <c r="AT10" s="108"/>
      <c r="AU10" s="108"/>
      <c r="AV10" s="108"/>
      <c r="AW10" s="108"/>
      <c r="AX10" s="107"/>
      <c r="AY10" s="108"/>
      <c r="AZ10" s="108"/>
      <c r="BA10" s="108"/>
    </row>
    <row r="11" spans="1:53" s="4" customFormat="1" ht="15" customHeight="1" thickBot="1" x14ac:dyDescent="0.25">
      <c r="A11" s="56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9">
        <v>7</v>
      </c>
      <c r="M11" s="97" t="str">
        <f>B6</f>
        <v>JAVIER CABEZ/A. CAMBRONERO</v>
      </c>
      <c r="N11" s="72"/>
      <c r="O11" s="97" t="str">
        <f>B8</f>
        <v>VICTOR MONJAS/ SANTOS</v>
      </c>
      <c r="P11" s="62"/>
      <c r="Q11" s="50">
        <v>6</v>
      </c>
      <c r="R11" s="51">
        <v>7</v>
      </c>
      <c r="S11" s="67"/>
      <c r="T11" s="50">
        <v>6</v>
      </c>
      <c r="U11" s="51">
        <v>1</v>
      </c>
      <c r="V11" s="67"/>
      <c r="W11" s="50">
        <v>4</v>
      </c>
      <c r="X11" s="51">
        <v>6</v>
      </c>
      <c r="Y11" s="62"/>
      <c r="Z11" s="29">
        <f t="shared" si="5"/>
        <v>1</v>
      </c>
      <c r="AA11" s="29">
        <f t="shared" si="6"/>
        <v>0</v>
      </c>
      <c r="AB11" s="29">
        <f t="shared" si="7"/>
        <v>1</v>
      </c>
      <c r="AC11" s="29">
        <f t="shared" si="8"/>
        <v>1</v>
      </c>
      <c r="AD11" s="29">
        <f t="shared" si="9"/>
        <v>0</v>
      </c>
      <c r="AE11" s="29"/>
      <c r="AF11" s="29">
        <f t="shared" si="0"/>
        <v>0</v>
      </c>
      <c r="AG11" s="29">
        <f t="shared" si="10"/>
        <v>1</v>
      </c>
      <c r="AH11" s="29">
        <f t="shared" si="1"/>
        <v>0</v>
      </c>
      <c r="AI11" s="29">
        <f t="shared" si="2"/>
        <v>1</v>
      </c>
      <c r="AJ11" s="29">
        <f t="shared" si="3"/>
        <v>1</v>
      </c>
      <c r="AK11" s="30">
        <f t="shared" si="11"/>
        <v>0</v>
      </c>
      <c r="AL11" s="29">
        <f t="shared" si="4"/>
        <v>1</v>
      </c>
      <c r="AM11" s="12"/>
      <c r="AN11" s="11"/>
      <c r="AO11" s="16"/>
      <c r="AP11" s="11"/>
      <c r="AQ11" s="11"/>
      <c r="AR11" s="11"/>
      <c r="AS11" s="117"/>
      <c r="AT11" s="108"/>
      <c r="AU11" s="108"/>
      <c r="AV11" s="108"/>
      <c r="AW11" s="108"/>
      <c r="AX11" s="107"/>
      <c r="AY11" s="108"/>
      <c r="AZ11" s="108"/>
      <c r="BA11" s="108"/>
    </row>
    <row r="12" spans="1:53" s="4" customFormat="1" ht="15" customHeight="1" thickBot="1" x14ac:dyDescent="0.25">
      <c r="A12" s="56"/>
      <c r="B12" s="43" t="s">
        <v>14</v>
      </c>
      <c r="C12" s="60"/>
      <c r="D12" s="60"/>
      <c r="E12" s="60"/>
      <c r="F12" s="60"/>
      <c r="G12" s="60"/>
      <c r="H12" s="60"/>
      <c r="I12" s="60"/>
      <c r="J12" s="60"/>
      <c r="K12" s="60"/>
      <c r="L12" s="69">
        <v>8</v>
      </c>
      <c r="M12" s="97" t="str">
        <f>B6</f>
        <v>JAVIER CABEZ/A. CAMBRONERO</v>
      </c>
      <c r="N12" s="72"/>
      <c r="O12" s="97" t="str">
        <f>B9</f>
        <v>JOSERRA/ANGEL LUMERAS</v>
      </c>
      <c r="P12" s="62"/>
      <c r="Q12" s="50">
        <v>5</v>
      </c>
      <c r="R12" s="51">
        <v>7</v>
      </c>
      <c r="S12" s="67"/>
      <c r="T12" s="50">
        <v>7</v>
      </c>
      <c r="U12" s="51">
        <v>6</v>
      </c>
      <c r="V12" s="67"/>
      <c r="W12" s="50">
        <v>7</v>
      </c>
      <c r="X12" s="51">
        <v>5</v>
      </c>
      <c r="Y12" s="62"/>
      <c r="Z12" s="29">
        <f t="shared" si="5"/>
        <v>1</v>
      </c>
      <c r="AA12" s="29">
        <f t="shared" si="6"/>
        <v>1</v>
      </c>
      <c r="AB12" s="29">
        <f t="shared" si="7"/>
        <v>0</v>
      </c>
      <c r="AC12" s="29">
        <f t="shared" si="8"/>
        <v>0</v>
      </c>
      <c r="AD12" s="29">
        <f t="shared" si="9"/>
        <v>1</v>
      </c>
      <c r="AE12" s="29"/>
      <c r="AF12" s="29">
        <f t="shared" si="0"/>
        <v>0</v>
      </c>
      <c r="AG12" s="29">
        <f t="shared" si="10"/>
        <v>1</v>
      </c>
      <c r="AH12" s="29">
        <f t="shared" si="1"/>
        <v>1</v>
      </c>
      <c r="AI12" s="29">
        <f t="shared" si="2"/>
        <v>1</v>
      </c>
      <c r="AJ12" s="29">
        <f t="shared" si="3"/>
        <v>1</v>
      </c>
      <c r="AK12" s="30">
        <f t="shared" si="11"/>
        <v>0</v>
      </c>
      <c r="AL12" s="29">
        <f t="shared" si="4"/>
        <v>0</v>
      </c>
      <c r="AM12" s="25"/>
      <c r="AN12" s="24"/>
      <c r="AO12" s="13"/>
      <c r="AP12" s="24"/>
      <c r="AQ12" s="24"/>
      <c r="AR12" s="24"/>
      <c r="AS12" s="117"/>
      <c r="AT12" s="108"/>
      <c r="AU12" s="108"/>
      <c r="AV12" s="108"/>
      <c r="AW12" s="108"/>
      <c r="AX12" s="107"/>
      <c r="AY12" s="108"/>
      <c r="AZ12" s="108"/>
      <c r="BA12" s="108"/>
    </row>
    <row r="13" spans="1:53" s="4" customFormat="1" ht="15" customHeight="1" thickBot="1" x14ac:dyDescent="0.25">
      <c r="A13" s="56"/>
      <c r="B13" s="75" t="s">
        <v>57</v>
      </c>
      <c r="C13" s="60"/>
      <c r="D13" s="60"/>
      <c r="E13" s="60"/>
      <c r="F13" s="60"/>
      <c r="G13" s="60"/>
      <c r="H13" s="60"/>
      <c r="I13" s="60"/>
      <c r="J13" s="60"/>
      <c r="K13" s="60"/>
      <c r="L13" s="69">
        <v>9</v>
      </c>
      <c r="M13" s="97" t="str">
        <f>B6</f>
        <v>JAVIER CABEZ/A. CAMBRONERO</v>
      </c>
      <c r="N13" s="85"/>
      <c r="O13" s="97" t="str">
        <f>B10</f>
        <v>MARIANO/MIGUEL ANGEL</v>
      </c>
      <c r="P13" s="88"/>
      <c r="Q13" s="50">
        <v>5</v>
      </c>
      <c r="R13" s="51">
        <v>7</v>
      </c>
      <c r="S13" s="67"/>
      <c r="T13" s="50">
        <v>6</v>
      </c>
      <c r="U13" s="51">
        <v>3</v>
      </c>
      <c r="V13" s="67"/>
      <c r="W13" s="50">
        <v>7</v>
      </c>
      <c r="X13" s="51">
        <v>6</v>
      </c>
      <c r="Y13" s="62"/>
      <c r="Z13" s="29">
        <f t="shared" si="5"/>
        <v>1</v>
      </c>
      <c r="AA13" s="29">
        <f t="shared" si="6"/>
        <v>1</v>
      </c>
      <c r="AB13" s="29">
        <f t="shared" si="7"/>
        <v>0</v>
      </c>
      <c r="AC13" s="29">
        <f t="shared" si="8"/>
        <v>0</v>
      </c>
      <c r="AD13" s="29">
        <f t="shared" si="9"/>
        <v>1</v>
      </c>
      <c r="AE13" s="29"/>
      <c r="AF13" s="29">
        <f t="shared" si="0"/>
        <v>0</v>
      </c>
      <c r="AG13" s="29">
        <f t="shared" si="10"/>
        <v>1</v>
      </c>
      <c r="AH13" s="29">
        <f t="shared" si="1"/>
        <v>1</v>
      </c>
      <c r="AI13" s="29">
        <f t="shared" si="2"/>
        <v>1</v>
      </c>
      <c r="AJ13" s="29">
        <f t="shared" si="3"/>
        <v>1</v>
      </c>
      <c r="AK13" s="30">
        <f t="shared" si="11"/>
        <v>0</v>
      </c>
      <c r="AL13" s="29">
        <f t="shared" si="4"/>
        <v>0</v>
      </c>
      <c r="AM13" s="19"/>
      <c r="AN13" s="19"/>
      <c r="AO13" s="17"/>
      <c r="AP13" s="18"/>
      <c r="AQ13" s="19"/>
      <c r="AR13" s="19"/>
      <c r="AS13" s="117"/>
      <c r="AT13" s="108"/>
      <c r="AU13" s="108"/>
      <c r="AV13" s="108"/>
      <c r="AW13" s="108"/>
      <c r="AX13" s="107"/>
      <c r="AY13" s="108"/>
      <c r="AZ13" s="108"/>
      <c r="BA13" s="108"/>
    </row>
    <row r="14" spans="1:53" s="4" customFormat="1" ht="15" customHeight="1" thickBot="1" x14ac:dyDescent="0.25">
      <c r="A14" s="56"/>
      <c r="B14" s="61" t="s">
        <v>16</v>
      </c>
      <c r="C14" s="60"/>
      <c r="D14" s="60"/>
      <c r="E14" s="60"/>
      <c r="F14" s="60"/>
      <c r="G14" s="60"/>
      <c r="H14" s="60"/>
      <c r="I14" s="60"/>
      <c r="J14" s="60"/>
      <c r="K14" s="60"/>
      <c r="L14" s="125">
        <v>10</v>
      </c>
      <c r="M14" s="97" t="str">
        <f>B7</f>
        <v>PEDRO CID/ANTONIO VALLEJO</v>
      </c>
      <c r="N14" s="72"/>
      <c r="O14" s="97" t="str">
        <f>B8</f>
        <v>VICTOR MONJAS/ SANTOS</v>
      </c>
      <c r="P14" s="62"/>
      <c r="Q14" s="122">
        <v>6</v>
      </c>
      <c r="R14" s="123">
        <v>1</v>
      </c>
      <c r="S14" s="124"/>
      <c r="T14" s="122">
        <v>6</v>
      </c>
      <c r="U14" s="123">
        <v>1</v>
      </c>
      <c r="V14" s="124"/>
      <c r="W14" s="122"/>
      <c r="X14" s="123"/>
      <c r="Y14" s="62"/>
      <c r="Z14" s="29">
        <f t="shared" si="5"/>
        <v>1</v>
      </c>
      <c r="AA14" s="29">
        <f t="shared" si="6"/>
        <v>1</v>
      </c>
      <c r="AB14" s="29">
        <f t="shared" si="7"/>
        <v>0</v>
      </c>
      <c r="AC14" s="29">
        <f t="shared" si="8"/>
        <v>0</v>
      </c>
      <c r="AD14" s="29">
        <f t="shared" si="9"/>
        <v>1</v>
      </c>
      <c r="AE14" s="29"/>
      <c r="AF14" s="29">
        <f t="shared" si="0"/>
        <v>1</v>
      </c>
      <c r="AG14" s="29">
        <f t="shared" si="10"/>
        <v>1</v>
      </c>
      <c r="AH14" s="29">
        <f t="shared" si="1"/>
        <v>0</v>
      </c>
      <c r="AI14" s="29">
        <f t="shared" si="2"/>
        <v>0</v>
      </c>
      <c r="AJ14" s="29">
        <f t="shared" si="3"/>
        <v>0</v>
      </c>
      <c r="AK14" s="30">
        <f t="shared" si="11"/>
        <v>0</v>
      </c>
      <c r="AL14" s="29">
        <f t="shared" si="4"/>
        <v>0</v>
      </c>
      <c r="AM14" s="12"/>
      <c r="AN14" s="11"/>
      <c r="AO14" s="16"/>
      <c r="AP14" s="11"/>
      <c r="AQ14" s="11"/>
      <c r="AR14" s="11"/>
      <c r="AS14" s="117"/>
      <c r="AT14" s="108"/>
      <c r="AU14" s="108"/>
      <c r="AV14" s="108"/>
      <c r="AW14" s="108"/>
      <c r="AX14" s="107"/>
      <c r="AY14" s="108"/>
      <c r="AZ14" s="108"/>
      <c r="BA14" s="108"/>
    </row>
    <row r="15" spans="1:53" s="4" customFormat="1" ht="15" customHeight="1" thickBot="1" x14ac:dyDescent="0.25">
      <c r="A15" s="56"/>
      <c r="B15" s="61" t="s">
        <v>33</v>
      </c>
      <c r="C15" s="60"/>
      <c r="D15" s="60"/>
      <c r="E15" s="60"/>
      <c r="F15" s="60"/>
      <c r="G15" s="60"/>
      <c r="H15" s="60"/>
      <c r="I15" s="60"/>
      <c r="J15" s="60"/>
      <c r="K15" s="60"/>
      <c r="L15" s="69">
        <v>11</v>
      </c>
      <c r="M15" s="97" t="str">
        <f>B7</f>
        <v>PEDRO CID/ANTONIO VALLEJO</v>
      </c>
      <c r="N15" s="72"/>
      <c r="O15" s="97" t="str">
        <f>B9</f>
        <v>JOSERRA/ANGEL LUMERAS</v>
      </c>
      <c r="P15" s="62"/>
      <c r="Q15" s="50">
        <v>4</v>
      </c>
      <c r="R15" s="51">
        <v>6</v>
      </c>
      <c r="S15" s="67"/>
      <c r="T15" s="50">
        <v>6</v>
      </c>
      <c r="U15" s="51">
        <v>3</v>
      </c>
      <c r="V15" s="67"/>
      <c r="W15" s="50">
        <v>2</v>
      </c>
      <c r="X15" s="51">
        <v>6</v>
      </c>
      <c r="Y15" s="62"/>
      <c r="Z15" s="29">
        <f t="shared" si="5"/>
        <v>1</v>
      </c>
      <c r="AA15" s="29">
        <f t="shared" si="6"/>
        <v>0</v>
      </c>
      <c r="AB15" s="29">
        <f t="shared" si="7"/>
        <v>1</v>
      </c>
      <c r="AC15" s="29">
        <f t="shared" si="8"/>
        <v>1</v>
      </c>
      <c r="AD15" s="29">
        <f t="shared" si="9"/>
        <v>0</v>
      </c>
      <c r="AE15" s="29"/>
      <c r="AF15" s="29">
        <f t="shared" si="0"/>
        <v>0</v>
      </c>
      <c r="AG15" s="29">
        <f t="shared" si="10"/>
        <v>1</v>
      </c>
      <c r="AH15" s="29">
        <f t="shared" si="1"/>
        <v>0</v>
      </c>
      <c r="AI15" s="29">
        <f t="shared" si="2"/>
        <v>1</v>
      </c>
      <c r="AJ15" s="29">
        <f t="shared" si="3"/>
        <v>1</v>
      </c>
      <c r="AK15" s="30">
        <f t="shared" si="11"/>
        <v>0</v>
      </c>
      <c r="AL15" s="29">
        <f t="shared" si="4"/>
        <v>1</v>
      </c>
      <c r="AM15" s="12"/>
      <c r="AN15" s="11"/>
      <c r="AO15" s="13"/>
      <c r="AP15" s="11"/>
      <c r="AQ15" s="11"/>
      <c r="AR15" s="11"/>
      <c r="AS15" s="117"/>
      <c r="AT15" s="108"/>
      <c r="AU15" s="108"/>
      <c r="AV15" s="108"/>
      <c r="AW15" s="108"/>
      <c r="AX15" s="107"/>
      <c r="AY15" s="108"/>
      <c r="AZ15" s="108"/>
      <c r="BA15" s="108"/>
    </row>
    <row r="16" spans="1:53" s="4" customFormat="1" ht="15" customHeight="1" thickBot="1" x14ac:dyDescent="0.25">
      <c r="A16" s="56"/>
      <c r="B16" s="61" t="s">
        <v>15</v>
      </c>
      <c r="C16" s="60"/>
      <c r="D16" s="60"/>
      <c r="E16" s="60"/>
      <c r="F16" s="60"/>
      <c r="G16" s="60"/>
      <c r="H16" s="60"/>
      <c r="I16" s="60"/>
      <c r="J16" s="60"/>
      <c r="K16" s="60"/>
      <c r="L16" s="69">
        <v>12</v>
      </c>
      <c r="M16" s="97" t="str">
        <f>B7</f>
        <v>PEDRO CID/ANTONIO VALLEJO</v>
      </c>
      <c r="N16" s="85"/>
      <c r="O16" s="97" t="str">
        <f>B10</f>
        <v>MARIANO/MIGUEL ANGEL</v>
      </c>
      <c r="P16" s="86"/>
      <c r="Q16" s="50">
        <v>4</v>
      </c>
      <c r="R16" s="51">
        <v>6</v>
      </c>
      <c r="S16" s="67"/>
      <c r="T16" s="50">
        <v>6</v>
      </c>
      <c r="U16" s="51">
        <v>3</v>
      </c>
      <c r="V16" s="67"/>
      <c r="W16" s="50">
        <v>6</v>
      </c>
      <c r="X16" s="51">
        <v>2</v>
      </c>
      <c r="Y16" s="42"/>
      <c r="Z16" s="29">
        <f t="shared" si="5"/>
        <v>1</v>
      </c>
      <c r="AA16" s="29">
        <f t="shared" si="6"/>
        <v>1</v>
      </c>
      <c r="AB16" s="29">
        <f t="shared" si="7"/>
        <v>0</v>
      </c>
      <c r="AC16" s="29">
        <f t="shared" si="8"/>
        <v>0</v>
      </c>
      <c r="AD16" s="29">
        <f t="shared" si="9"/>
        <v>1</v>
      </c>
      <c r="AE16" s="29"/>
      <c r="AF16" s="29">
        <f t="shared" si="0"/>
        <v>0</v>
      </c>
      <c r="AG16" s="29">
        <f t="shared" si="10"/>
        <v>1</v>
      </c>
      <c r="AH16" s="29">
        <f t="shared" si="1"/>
        <v>1</v>
      </c>
      <c r="AI16" s="29">
        <f t="shared" si="2"/>
        <v>1</v>
      </c>
      <c r="AJ16" s="29">
        <f t="shared" si="3"/>
        <v>1</v>
      </c>
      <c r="AK16" s="30">
        <f t="shared" si="11"/>
        <v>0</v>
      </c>
      <c r="AL16" s="29">
        <f t="shared" si="4"/>
        <v>0</v>
      </c>
      <c r="AM16" s="12"/>
      <c r="AN16" s="11"/>
      <c r="AO16" s="13"/>
      <c r="AP16" s="11"/>
      <c r="AQ16" s="11"/>
      <c r="AR16" s="11"/>
      <c r="AS16" s="117"/>
      <c r="AT16" s="108"/>
      <c r="AU16" s="108"/>
      <c r="AV16" s="108"/>
      <c r="AW16" s="108"/>
      <c r="AX16" s="107"/>
      <c r="AY16" s="108"/>
      <c r="AZ16" s="108"/>
      <c r="BA16" s="108"/>
    </row>
    <row r="17" spans="1:53" s="4" customFormat="1" ht="15" customHeight="1" thickBot="1" x14ac:dyDescent="0.25">
      <c r="A17" s="56"/>
      <c r="B17" s="68"/>
      <c r="C17" s="60"/>
      <c r="D17" s="60"/>
      <c r="E17" s="60"/>
      <c r="F17" s="60"/>
      <c r="G17" s="60"/>
      <c r="H17" s="60"/>
      <c r="I17" s="60"/>
      <c r="J17" s="60"/>
      <c r="K17" s="60"/>
      <c r="L17" s="69">
        <v>13</v>
      </c>
      <c r="M17" s="97" t="str">
        <f>B8</f>
        <v>VICTOR MONJAS/ SANTOS</v>
      </c>
      <c r="N17" s="74"/>
      <c r="O17" s="97" t="str">
        <f>B9</f>
        <v>JOSERRA/ANGEL LUMERAS</v>
      </c>
      <c r="P17" s="69"/>
      <c r="Q17" s="50">
        <v>6</v>
      </c>
      <c r="R17" s="51">
        <v>1</v>
      </c>
      <c r="S17" s="67"/>
      <c r="T17" s="50">
        <v>6</v>
      </c>
      <c r="U17" s="51">
        <v>1</v>
      </c>
      <c r="V17" s="67"/>
      <c r="W17" s="50"/>
      <c r="X17" s="51"/>
      <c r="Y17" s="62"/>
      <c r="Z17" s="29">
        <f t="shared" si="5"/>
        <v>1</v>
      </c>
      <c r="AA17" s="29">
        <f t="shared" si="6"/>
        <v>1</v>
      </c>
      <c r="AB17" s="29">
        <f t="shared" si="7"/>
        <v>0</v>
      </c>
      <c r="AC17" s="29">
        <f t="shared" si="8"/>
        <v>0</v>
      </c>
      <c r="AD17" s="29">
        <f t="shared" si="9"/>
        <v>1</v>
      </c>
      <c r="AE17" s="31"/>
      <c r="AF17" s="29">
        <f t="shared" si="0"/>
        <v>1</v>
      </c>
      <c r="AG17" s="29">
        <f t="shared" si="10"/>
        <v>1</v>
      </c>
      <c r="AH17" s="29">
        <f t="shared" si="1"/>
        <v>0</v>
      </c>
      <c r="AI17" s="29">
        <f t="shared" si="2"/>
        <v>0</v>
      </c>
      <c r="AJ17" s="29">
        <f t="shared" si="3"/>
        <v>0</v>
      </c>
      <c r="AK17" s="30">
        <f t="shared" si="11"/>
        <v>0</v>
      </c>
      <c r="AL17" s="29">
        <f t="shared" si="4"/>
        <v>0</v>
      </c>
      <c r="AM17" s="12"/>
      <c r="AN17" s="11"/>
      <c r="AO17" s="16"/>
      <c r="AP17" s="11"/>
      <c r="AQ17" s="11"/>
      <c r="AR17" s="11"/>
      <c r="AS17" s="117"/>
      <c r="AT17" s="108"/>
      <c r="AU17" s="108"/>
      <c r="AV17" s="108"/>
      <c r="AW17" s="108"/>
      <c r="AX17" s="107"/>
      <c r="AY17" s="108"/>
      <c r="AZ17" s="108"/>
      <c r="BA17" s="108"/>
    </row>
    <row r="18" spans="1:53" s="4" customFormat="1" ht="15" customHeight="1" thickBot="1" x14ac:dyDescent="0.25">
      <c r="A18" s="56"/>
      <c r="B18" s="68" t="s">
        <v>67</v>
      </c>
      <c r="C18" s="60"/>
      <c r="D18" s="60"/>
      <c r="E18" s="60"/>
      <c r="F18" s="60"/>
      <c r="G18" s="60"/>
      <c r="H18" s="60"/>
      <c r="I18" s="60"/>
      <c r="J18" s="60"/>
      <c r="K18" s="60"/>
      <c r="L18" s="125">
        <v>14</v>
      </c>
      <c r="M18" s="97" t="str">
        <f>B8</f>
        <v>VICTOR MONJAS/ SANTOS</v>
      </c>
      <c r="N18" s="83"/>
      <c r="O18" s="97" t="str">
        <f>B10</f>
        <v>MARIANO/MIGUEL ANGEL</v>
      </c>
      <c r="P18" s="84"/>
      <c r="Q18" s="122">
        <v>1</v>
      </c>
      <c r="R18" s="123">
        <v>6</v>
      </c>
      <c r="S18" s="124"/>
      <c r="T18" s="122">
        <v>1</v>
      </c>
      <c r="U18" s="123">
        <v>6</v>
      </c>
      <c r="V18" s="124"/>
      <c r="W18" s="122"/>
      <c r="X18" s="123"/>
      <c r="Y18" s="62"/>
      <c r="Z18" s="29">
        <f t="shared" si="5"/>
        <v>1</v>
      </c>
      <c r="AA18" s="29">
        <f t="shared" si="6"/>
        <v>0</v>
      </c>
      <c r="AB18" s="29">
        <f t="shared" si="7"/>
        <v>1</v>
      </c>
      <c r="AC18" s="29">
        <f t="shared" si="8"/>
        <v>1</v>
      </c>
      <c r="AD18" s="29">
        <f t="shared" si="9"/>
        <v>0</v>
      </c>
      <c r="AE18" s="31"/>
      <c r="AF18" s="29">
        <f t="shared" si="0"/>
        <v>0</v>
      </c>
      <c r="AG18" s="29">
        <f t="shared" si="10"/>
        <v>0</v>
      </c>
      <c r="AH18" s="29">
        <f t="shared" si="1"/>
        <v>0</v>
      </c>
      <c r="AI18" s="29">
        <f t="shared" si="2"/>
        <v>0</v>
      </c>
      <c r="AJ18" s="29">
        <f t="shared" si="3"/>
        <v>1</v>
      </c>
      <c r="AK18" s="30">
        <f t="shared" si="11"/>
        <v>1</v>
      </c>
      <c r="AL18" s="29">
        <f t="shared" si="4"/>
        <v>0</v>
      </c>
      <c r="AM18" s="12"/>
      <c r="AN18" s="11"/>
      <c r="AO18" s="16"/>
      <c r="AP18" s="11"/>
      <c r="AQ18" s="11"/>
      <c r="AR18" s="11"/>
      <c r="AS18" s="117"/>
      <c r="AT18" s="108"/>
      <c r="AU18" s="108"/>
      <c r="AV18" s="108"/>
      <c r="AW18" s="108"/>
      <c r="AX18" s="107"/>
      <c r="AY18" s="108"/>
      <c r="AZ18" s="108"/>
      <c r="BA18" s="108"/>
    </row>
    <row r="19" spans="1:53" s="4" customFormat="1" ht="15" customHeight="1" x14ac:dyDescent="0.2">
      <c r="A19" s="56"/>
      <c r="B19" s="68" t="s">
        <v>65</v>
      </c>
      <c r="C19" s="60"/>
      <c r="D19" s="60"/>
      <c r="E19" s="60"/>
      <c r="F19" s="60"/>
      <c r="G19" s="60"/>
      <c r="H19" s="60"/>
      <c r="I19" s="60"/>
      <c r="J19" s="60"/>
      <c r="K19" s="60"/>
      <c r="L19" s="69">
        <v>15</v>
      </c>
      <c r="M19" s="97" t="str">
        <f>B9</f>
        <v>JOSERRA/ANGEL LUMERAS</v>
      </c>
      <c r="N19" s="83"/>
      <c r="O19" s="97" t="str">
        <f>B10</f>
        <v>MARIANO/MIGUEL ANGEL</v>
      </c>
      <c r="P19" s="84"/>
      <c r="Q19" s="50">
        <v>7</v>
      </c>
      <c r="R19" s="51">
        <v>6</v>
      </c>
      <c r="S19" s="67"/>
      <c r="T19" s="50">
        <v>6</v>
      </c>
      <c r="U19" s="51">
        <v>4</v>
      </c>
      <c r="V19" s="67"/>
      <c r="W19" s="50"/>
      <c r="X19" s="51"/>
      <c r="Y19" s="42"/>
      <c r="Z19" s="29">
        <f t="shared" si="5"/>
        <v>1</v>
      </c>
      <c r="AA19" s="29">
        <f t="shared" si="6"/>
        <v>1</v>
      </c>
      <c r="AB19" s="29">
        <f t="shared" si="7"/>
        <v>0</v>
      </c>
      <c r="AC19" s="29">
        <f t="shared" si="8"/>
        <v>0</v>
      </c>
      <c r="AD19" s="29">
        <f t="shared" si="9"/>
        <v>1</v>
      </c>
      <c r="AE19" s="31"/>
      <c r="AF19" s="29">
        <f t="shared" si="0"/>
        <v>1</v>
      </c>
      <c r="AG19" s="29">
        <f t="shared" si="10"/>
        <v>1</v>
      </c>
      <c r="AH19" s="29">
        <f t="shared" si="1"/>
        <v>0</v>
      </c>
      <c r="AI19" s="29">
        <f t="shared" si="2"/>
        <v>0</v>
      </c>
      <c r="AJ19" s="29">
        <f t="shared" si="3"/>
        <v>0</v>
      </c>
      <c r="AK19" s="30">
        <f t="shared" si="11"/>
        <v>0</v>
      </c>
      <c r="AL19" s="29">
        <f t="shared" si="4"/>
        <v>0</v>
      </c>
      <c r="AM19" s="25"/>
      <c r="AN19" s="24"/>
      <c r="AO19" s="13"/>
      <c r="AP19" s="24"/>
      <c r="AQ19" s="11"/>
      <c r="AR19" s="11"/>
      <c r="AS19" s="117"/>
      <c r="AT19" s="108"/>
      <c r="AU19" s="108"/>
      <c r="AV19" s="108"/>
      <c r="AW19" s="108"/>
      <c r="AX19" s="107"/>
      <c r="AY19" s="108"/>
      <c r="AZ19" s="108"/>
      <c r="BA19" s="108"/>
    </row>
    <row r="20" spans="1:53" s="4" customFormat="1" ht="15" customHeight="1" x14ac:dyDescent="0.2">
      <c r="A20" s="56"/>
      <c r="B20" s="68" t="s">
        <v>68</v>
      </c>
      <c r="C20" s="68"/>
      <c r="D20" s="68"/>
      <c r="E20" s="68"/>
      <c r="F20" s="68"/>
      <c r="G20" s="60"/>
      <c r="H20" s="60"/>
      <c r="I20" s="60"/>
      <c r="J20" s="60"/>
      <c r="K20" s="60"/>
      <c r="L20" s="69"/>
      <c r="M20" s="42"/>
      <c r="N20" s="42"/>
      <c r="O20" s="42"/>
      <c r="P20" s="42"/>
      <c r="Q20" s="131"/>
      <c r="R20" s="132"/>
      <c r="S20" s="132"/>
      <c r="T20" s="132"/>
      <c r="U20" s="132"/>
      <c r="V20" s="133"/>
      <c r="W20" s="133"/>
      <c r="X20" s="134"/>
      <c r="Y20" s="42"/>
      <c r="Z20" s="113"/>
      <c r="AA20" s="113"/>
      <c r="AB20" s="113"/>
      <c r="AC20" s="113"/>
      <c r="AD20" s="113"/>
      <c r="AE20" s="112"/>
      <c r="AF20" s="112"/>
      <c r="AG20" s="112"/>
      <c r="AH20" s="112"/>
      <c r="AI20" s="112"/>
      <c r="AJ20" s="112"/>
      <c r="AK20" s="113"/>
      <c r="AL20" s="112"/>
      <c r="AM20" s="114"/>
      <c r="AN20" s="114"/>
      <c r="AO20" s="111"/>
      <c r="AP20" s="115"/>
      <c r="AQ20" s="109"/>
      <c r="AR20" s="109"/>
      <c r="AS20" s="107"/>
      <c r="AT20" s="108"/>
      <c r="AU20" s="108"/>
      <c r="AV20" s="108"/>
      <c r="AW20" s="108"/>
      <c r="AX20" s="107"/>
      <c r="AY20" s="108"/>
      <c r="AZ20" s="108"/>
      <c r="BA20" s="108"/>
    </row>
    <row r="21" spans="1:53" s="4" customFormat="1" ht="15" customHeight="1" x14ac:dyDescent="0.2">
      <c r="A21" s="56"/>
      <c r="B21" s="68" t="s">
        <v>66</v>
      </c>
      <c r="C21" s="60"/>
      <c r="D21" s="60"/>
      <c r="E21" s="60"/>
      <c r="F21" s="60"/>
      <c r="G21" s="60"/>
      <c r="H21" s="60"/>
      <c r="I21" s="60"/>
      <c r="J21" s="60"/>
      <c r="K21" s="60"/>
      <c r="L21" s="58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113"/>
      <c r="AA21" s="113"/>
      <c r="AB21" s="113"/>
      <c r="AC21" s="113"/>
      <c r="AD21" s="113"/>
      <c r="AE21" s="112"/>
      <c r="AF21" s="112"/>
      <c r="AG21" s="112"/>
      <c r="AH21" s="112"/>
      <c r="AI21" s="112"/>
      <c r="AJ21" s="112"/>
      <c r="AK21" s="113"/>
      <c r="AL21" s="112"/>
      <c r="AM21" s="116"/>
      <c r="AN21" s="113"/>
      <c r="AO21" s="113"/>
      <c r="AP21" s="113"/>
      <c r="AQ21" s="108"/>
      <c r="AR21" s="110"/>
      <c r="AS21" s="112"/>
      <c r="AT21" s="108"/>
      <c r="AU21" s="108"/>
      <c r="AV21" s="108"/>
      <c r="AW21" s="108"/>
      <c r="AX21" s="112"/>
      <c r="AY21" s="108"/>
      <c r="AZ21" s="108"/>
      <c r="BA21" s="108"/>
    </row>
    <row r="22" spans="1:53" ht="15" customHeight="1" x14ac:dyDescent="0.2">
      <c r="A22" s="57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58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AM22" s="9"/>
      <c r="AN22" s="3"/>
      <c r="AO22" s="3"/>
      <c r="AP22" s="3"/>
      <c r="AQ22" s="9"/>
      <c r="AR22" s="3"/>
    </row>
    <row r="23" spans="1:53" s="4" customFormat="1" ht="7.5" customHeight="1" x14ac:dyDescent="0.2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8"/>
      <c r="AN23" s="38"/>
      <c r="AO23" s="39"/>
      <c r="AP23" s="38"/>
      <c r="AQ23" s="38"/>
      <c r="AR23" s="38"/>
      <c r="AS23" s="40"/>
      <c r="AT23" s="38"/>
      <c r="AU23" s="38"/>
      <c r="AV23" s="38"/>
      <c r="AW23" s="38"/>
      <c r="AX23" s="40"/>
      <c r="AY23" s="38"/>
      <c r="AZ23" s="38"/>
      <c r="BA23" s="38"/>
    </row>
    <row r="24" spans="1:53" ht="15" customHeight="1" x14ac:dyDescent="0.2">
      <c r="A24" s="41" t="s">
        <v>30</v>
      </c>
      <c r="B24" s="42"/>
      <c r="C24" s="42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s="8" customFormat="1" ht="15" customHeight="1" x14ac:dyDescent="0.2">
      <c r="A25" s="45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8"/>
      <c r="M25" s="41" t="s">
        <v>70</v>
      </c>
      <c r="N25" s="48"/>
      <c r="O25" s="48"/>
      <c r="P25" s="48"/>
      <c r="Q25" s="49"/>
      <c r="R25" s="49"/>
      <c r="S25" s="49"/>
      <c r="T25" s="49"/>
      <c r="U25" s="49"/>
      <c r="V25" s="49"/>
      <c r="W25" s="49"/>
      <c r="X25" s="49"/>
      <c r="Y25" s="4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8"/>
      <c r="AN25" s="38"/>
      <c r="AO25" s="39"/>
      <c r="AP25" s="38"/>
      <c r="AQ25" s="38"/>
      <c r="AR25" s="38"/>
      <c r="AS25" s="40"/>
      <c r="AT25" s="38"/>
      <c r="AU25" s="38"/>
      <c r="AV25" s="38"/>
      <c r="AW25" s="38"/>
      <c r="AX25" s="40"/>
      <c r="AY25" s="38"/>
      <c r="AZ25" s="38"/>
      <c r="BA25" s="38"/>
    </row>
    <row r="26" spans="1:53" s="4" customFormat="1" ht="26.25" customHeight="1" thickBot="1" x14ac:dyDescent="0.25">
      <c r="A26" s="56"/>
      <c r="B26" s="65" t="s">
        <v>10</v>
      </c>
      <c r="C26" s="6" t="s">
        <v>1</v>
      </c>
      <c r="D26" s="7" t="s">
        <v>3</v>
      </c>
      <c r="E26" s="7" t="s">
        <v>4</v>
      </c>
      <c r="F26" s="7" t="s">
        <v>5</v>
      </c>
      <c r="G26" s="7" t="s">
        <v>8</v>
      </c>
      <c r="H26" s="7" t="s">
        <v>9</v>
      </c>
      <c r="I26" s="7" t="s">
        <v>6</v>
      </c>
      <c r="J26" s="7" t="s">
        <v>7</v>
      </c>
      <c r="K26" s="60"/>
      <c r="L26" s="58"/>
      <c r="M26" s="119" t="s">
        <v>0</v>
      </c>
      <c r="N26" s="120"/>
      <c r="O26" s="119" t="s">
        <v>2</v>
      </c>
      <c r="P26" s="62"/>
      <c r="Q26" s="64" t="s">
        <v>11</v>
      </c>
      <c r="R26" s="62"/>
      <c r="S26" s="62"/>
      <c r="T26" s="64" t="s">
        <v>12</v>
      </c>
      <c r="U26" s="62"/>
      <c r="V26" s="62"/>
      <c r="W26" s="64" t="s">
        <v>13</v>
      </c>
      <c r="X26" s="62"/>
      <c r="Y26" s="62"/>
      <c r="Z26" s="5"/>
      <c r="AA26" s="5"/>
      <c r="AB26" s="5"/>
      <c r="AC26" s="5"/>
      <c r="AD26" s="5"/>
      <c r="AK26" s="5"/>
    </row>
    <row r="27" spans="1:53" s="4" customFormat="1" ht="15" customHeight="1" thickBot="1" x14ac:dyDescent="0.3">
      <c r="A27" s="56">
        <v>1</v>
      </c>
      <c r="B27" s="90" t="s">
        <v>37</v>
      </c>
      <c r="C27" s="27">
        <f t="shared" ref="C27:C33" si="12">E27*2+F27*1</f>
        <v>10</v>
      </c>
      <c r="D27" s="28">
        <f>SUM(Z27:Z32)</f>
        <v>5</v>
      </c>
      <c r="E27" s="28">
        <f>SUM(AA27:AA32)</f>
        <v>5</v>
      </c>
      <c r="F27" s="28">
        <f>SUM(AB27:AB32)</f>
        <v>0</v>
      </c>
      <c r="G27" s="28">
        <f>SUM(AF27:AF32)+SUM(AG27:AG32)+SUM(AH27:AH32)</f>
        <v>10</v>
      </c>
      <c r="H27" s="28">
        <f>SUM(AJ27:AJ32)+SUM(AK27:AK32)+SUM(AL27:AL32)</f>
        <v>3</v>
      </c>
      <c r="I27" s="28">
        <f>SUM(Q27:Q32)+SUM(T27:T32)+SUM(W27:W32)</f>
        <v>73</v>
      </c>
      <c r="J27" s="28">
        <f>SUM(R27:R32)+SUM(U27:U32)+SUM(X27:X32)</f>
        <v>46</v>
      </c>
      <c r="K27" s="60"/>
      <c r="L27" s="125">
        <v>1</v>
      </c>
      <c r="M27" s="92" t="str">
        <f>B27</f>
        <v>MANUEL ABAD / JOSE MARIA</v>
      </c>
      <c r="N27" s="93"/>
      <c r="O27" s="92" t="str">
        <f t="shared" ref="O27:O32" si="13">B28</f>
        <v>FELIX / JUAN ANDRÉS</v>
      </c>
      <c r="P27" s="76"/>
      <c r="Q27" s="126"/>
      <c r="R27" s="127"/>
      <c r="S27" s="128"/>
      <c r="T27" s="126"/>
      <c r="U27" s="127"/>
      <c r="V27" s="128"/>
      <c r="W27" s="126"/>
      <c r="X27" s="127"/>
      <c r="Y27" s="62"/>
      <c r="Z27" s="29">
        <f t="shared" ref="Z27:Z47" si="14">IF(Q27+R27=0,,1)</f>
        <v>0</v>
      </c>
      <c r="AA27" s="29">
        <f>IF(OR((AND(Q27&gt;R27,T27&gt;U27)),(AND(Q27&gt;R27,W27&gt;X27)),(AND(T27&gt;U27,W27&gt;X27))),1,0)*Z27</f>
        <v>0</v>
      </c>
      <c r="AB27" s="29">
        <f>IF(OR((AND(Q27&gt;R27,T27&gt;U27)),(AND(Q27&gt;R27,W27&gt;X27)),(AND(T27&gt;U27,W27&gt;X27))),0,1)*Z27</f>
        <v>0</v>
      </c>
      <c r="AC27" s="29">
        <f>IF(OR((AND(Q27&gt;R27,T27&gt;U27)),(AND(Q27&gt;R27,W27&gt;X27)),(AND(T27&gt;U27,W27&gt;X27))),0,1)*Z27</f>
        <v>0</v>
      </c>
      <c r="AD27" s="29">
        <f>IF(OR((AND(Q27&gt;R27,T27&gt;U27)),(AND(Q27&gt;R27,W27&gt;X27)),(AND(T27&gt;U27,W27&gt;X27))),1,0)*Z27</f>
        <v>0</v>
      </c>
      <c r="AE27" s="29"/>
      <c r="AF27" s="29">
        <f t="shared" ref="AF27:AF47" si="15">IF(Q27&gt;R27,1,0)*Z27</f>
        <v>0</v>
      </c>
      <c r="AG27" s="29">
        <f>IF(T27&gt;U27,1,0)*Z27</f>
        <v>0</v>
      </c>
      <c r="AH27" s="29">
        <f t="shared" ref="AH27:AH47" si="16">IF(W27&gt;X27,1,0)*AI27</f>
        <v>0</v>
      </c>
      <c r="AI27" s="29">
        <f t="shared" ref="AI27:AI47" si="17">IF(W27=X27,0,1)</f>
        <v>0</v>
      </c>
      <c r="AJ27" s="29">
        <f t="shared" ref="AJ27:AJ47" si="18">IF(Q27&gt;R27,0,1)*Z27</f>
        <v>0</v>
      </c>
      <c r="AK27" s="30">
        <f>IF(T27&gt;U27,0,1)*Z27</f>
        <v>0</v>
      </c>
      <c r="AL27" s="29">
        <f t="shared" ref="AL27:AL47" si="19">IF(W27&gt;X27,0,1)*AI27</f>
        <v>0</v>
      </c>
      <c r="AM27" s="12"/>
      <c r="AN27" s="11"/>
      <c r="AO27" s="13"/>
      <c r="AP27" s="11"/>
      <c r="AQ27" s="11"/>
      <c r="AR27" s="11"/>
      <c r="AT27" s="11"/>
      <c r="AU27" s="11"/>
      <c r="AV27" s="11"/>
      <c r="AW27" s="11"/>
      <c r="AY27" s="11"/>
      <c r="AZ27" s="11"/>
      <c r="BA27" s="11"/>
    </row>
    <row r="28" spans="1:53" s="4" customFormat="1" ht="15" customHeight="1" thickBot="1" x14ac:dyDescent="0.3">
      <c r="A28" s="56">
        <v>2</v>
      </c>
      <c r="B28" s="91" t="s">
        <v>38</v>
      </c>
      <c r="C28" s="27">
        <f t="shared" si="12"/>
        <v>0</v>
      </c>
      <c r="D28" s="28">
        <f>Z27+SUM(Z33:Z37)</f>
        <v>0</v>
      </c>
      <c r="E28" s="28">
        <f>AC27+SUM(AA33:AA37)</f>
        <v>0</v>
      </c>
      <c r="F28" s="28">
        <f>AD27+SUM(AB33:AB37)</f>
        <v>0</v>
      </c>
      <c r="G28" s="28">
        <f>SUM(AF33:AF37)+SUM(AG33:AG37)+SUM(AH33:AH37)+AJ27+AK27+AL27</f>
        <v>0</v>
      </c>
      <c r="H28" s="28">
        <f>SUM(AJ33:AJ37)+SUM(AK33:AK37)+SUM(AL33:AL37)+AF27+AG27+AH27</f>
        <v>0</v>
      </c>
      <c r="I28" s="28">
        <f>R27+U27+X27+SUM(Q33:Q37)+SUM(T33:T37)+SUM(W33:W37)</f>
        <v>0</v>
      </c>
      <c r="J28" s="28">
        <f>Q27+T27+W27+SUM(R33:R37)+SUM(U33:U37)+SUM(X33:X37)</f>
        <v>0</v>
      </c>
      <c r="K28" s="60"/>
      <c r="L28" s="69">
        <v>2</v>
      </c>
      <c r="M28" s="92" t="str">
        <f>B27</f>
        <v>MANUEL ABAD / JOSE MARIA</v>
      </c>
      <c r="N28" s="94"/>
      <c r="O28" s="92" t="str">
        <f t="shared" si="13"/>
        <v>JAVIER RODRIGUEZ / EDUARDO</v>
      </c>
      <c r="P28" s="76"/>
      <c r="Q28" s="50">
        <v>6</v>
      </c>
      <c r="R28" s="51">
        <v>2</v>
      </c>
      <c r="S28" s="77"/>
      <c r="T28" s="50">
        <v>3</v>
      </c>
      <c r="U28" s="51">
        <v>6</v>
      </c>
      <c r="V28" s="77"/>
      <c r="W28" s="52">
        <v>6</v>
      </c>
      <c r="X28" s="53">
        <v>2</v>
      </c>
      <c r="Y28" s="62"/>
      <c r="Z28" s="29">
        <f t="shared" si="14"/>
        <v>1</v>
      </c>
      <c r="AA28" s="29">
        <f t="shared" ref="AA28:AA47" si="20">IF(OR((AND(Q28&gt;R28,T28&gt;U28)),(AND(Q28&gt;R28,W28&gt;X28)),(AND(T28&gt;U28,W28&gt;X28))),1,0)*Z28</f>
        <v>1</v>
      </c>
      <c r="AB28" s="29">
        <f t="shared" ref="AB28:AB47" si="21">IF(OR((AND(Q28&gt;R28,T28&gt;U28)),(AND(Q28&gt;R28,W28&gt;X28)),(AND(T28&gt;U28,W28&gt;X28))),0,1)*Z28</f>
        <v>0</v>
      </c>
      <c r="AC28" s="29">
        <f t="shared" ref="AC28:AC47" si="22">IF(OR((AND(Q28&gt;R28,T28&gt;U28)),(AND(Q28&gt;R28,W28&gt;X28)),(AND(T28&gt;U28,W28&gt;X28))),0,1)*Z28</f>
        <v>0</v>
      </c>
      <c r="AD28" s="29">
        <f t="shared" ref="AD28:AD47" si="23">IF(OR((AND(Q28&gt;R28,T28&gt;U28)),(AND(Q28&gt;R28,W28&gt;X28)),(AND(T28&gt;U28,W28&gt;X28))),1,0)*Z28</f>
        <v>1</v>
      </c>
      <c r="AE28" s="29"/>
      <c r="AF28" s="29">
        <f t="shared" si="15"/>
        <v>1</v>
      </c>
      <c r="AG28" s="29">
        <f t="shared" ref="AG28:AG47" si="24">IF(T28&gt;U28,1,0)*Z28</f>
        <v>0</v>
      </c>
      <c r="AH28" s="29">
        <f t="shared" si="16"/>
        <v>1</v>
      </c>
      <c r="AI28" s="29">
        <f t="shared" si="17"/>
        <v>1</v>
      </c>
      <c r="AJ28" s="29">
        <f t="shared" si="18"/>
        <v>0</v>
      </c>
      <c r="AK28" s="30">
        <f t="shared" ref="AK28:AK47" si="25">IF(T28&gt;U28,0,1)*Z28</f>
        <v>1</v>
      </c>
      <c r="AL28" s="29">
        <f t="shared" si="19"/>
        <v>0</v>
      </c>
      <c r="AM28" s="12"/>
      <c r="AN28" s="11"/>
      <c r="AO28" s="16"/>
      <c r="AP28" s="11"/>
      <c r="AQ28" s="11"/>
      <c r="AR28" s="11"/>
      <c r="AT28" s="11"/>
      <c r="AU28" s="11"/>
      <c r="AV28" s="11"/>
      <c r="AW28" s="11"/>
      <c r="AY28" s="11"/>
      <c r="AZ28" s="11"/>
      <c r="BA28" s="11"/>
    </row>
    <row r="29" spans="1:53" s="4" customFormat="1" ht="15" customHeight="1" thickBot="1" x14ac:dyDescent="0.3">
      <c r="A29" s="56">
        <v>3</v>
      </c>
      <c r="B29" s="90" t="s">
        <v>39</v>
      </c>
      <c r="C29" s="27">
        <f t="shared" si="12"/>
        <v>8</v>
      </c>
      <c r="D29" s="28">
        <f>Z28+Z33+SUM(Z38:Z41)</f>
        <v>5</v>
      </c>
      <c r="E29" s="28">
        <f>AC28+AC33+SUM(AA38:AA41)</f>
        <v>3</v>
      </c>
      <c r="F29" s="28">
        <f>AD28+AD33+SUM(AB38:AB41)</f>
        <v>2</v>
      </c>
      <c r="G29" s="28">
        <f>SUM(AF38:AF41)+SUM(AG38:AG41)+SUM(AH38:AH41)+AJ28+AK28+AL28+AJ33+AK33+AL33</f>
        <v>7</v>
      </c>
      <c r="H29" s="28">
        <f>SUM(AJ38:AJ41)+SUM(AK38:AK41)+SUM(AL38:AL41)+AF28+AG28+AH28+AF33+AG33+AH33</f>
        <v>5</v>
      </c>
      <c r="I29" s="28">
        <f>R28+R33+U28+U33+X28+X33+SUM(Q38:Q41)+SUM(T38:T41)+SUM(W38:W41)</f>
        <v>57</v>
      </c>
      <c r="J29" s="28">
        <f>Q28+Q33+T28+T33+W28+W33+SUM(R38:R41)+SUM(U38:U41)+SUM(X38:X41)</f>
        <v>45</v>
      </c>
      <c r="K29" s="60"/>
      <c r="L29" s="69">
        <v>3</v>
      </c>
      <c r="M29" s="92" t="str">
        <f>B27</f>
        <v>MANUEL ABAD / JOSE MARIA</v>
      </c>
      <c r="N29" s="94"/>
      <c r="O29" s="92" t="str">
        <f t="shared" si="13"/>
        <v>LUIS BARRIO / JESÚS</v>
      </c>
      <c r="P29" s="76"/>
      <c r="Q29" s="50">
        <v>5</v>
      </c>
      <c r="R29" s="51">
        <v>7</v>
      </c>
      <c r="S29" s="77"/>
      <c r="T29" s="50">
        <v>6</v>
      </c>
      <c r="U29" s="51">
        <v>3</v>
      </c>
      <c r="V29" s="77"/>
      <c r="W29" s="52">
        <v>6</v>
      </c>
      <c r="X29" s="53">
        <v>2</v>
      </c>
      <c r="Y29" s="62"/>
      <c r="Z29" s="29">
        <f t="shared" si="14"/>
        <v>1</v>
      </c>
      <c r="AA29" s="29">
        <f t="shared" si="20"/>
        <v>1</v>
      </c>
      <c r="AB29" s="29">
        <f t="shared" si="21"/>
        <v>0</v>
      </c>
      <c r="AC29" s="29">
        <f t="shared" si="22"/>
        <v>0</v>
      </c>
      <c r="AD29" s="29">
        <f t="shared" si="23"/>
        <v>1</v>
      </c>
      <c r="AE29" s="29"/>
      <c r="AF29" s="29">
        <f t="shared" si="15"/>
        <v>0</v>
      </c>
      <c r="AG29" s="29">
        <f t="shared" si="24"/>
        <v>1</v>
      </c>
      <c r="AH29" s="29">
        <f t="shared" si="16"/>
        <v>1</v>
      </c>
      <c r="AI29" s="29">
        <f t="shared" si="17"/>
        <v>1</v>
      </c>
      <c r="AJ29" s="29">
        <f t="shared" si="18"/>
        <v>1</v>
      </c>
      <c r="AK29" s="30">
        <f t="shared" si="25"/>
        <v>0</v>
      </c>
      <c r="AL29" s="29">
        <f t="shared" si="19"/>
        <v>0</v>
      </c>
      <c r="AM29" s="12"/>
      <c r="AN29" s="11"/>
      <c r="AO29" s="13"/>
      <c r="AP29" s="11"/>
      <c r="AQ29" s="11"/>
      <c r="AR29" s="11"/>
      <c r="AT29" s="11"/>
      <c r="AU29" s="11"/>
      <c r="AV29" s="11"/>
      <c r="AW29" s="11"/>
      <c r="AY29" s="11"/>
      <c r="AZ29" s="11"/>
      <c r="BA29" s="11"/>
    </row>
    <row r="30" spans="1:53" s="4" customFormat="1" ht="15" customHeight="1" thickBot="1" x14ac:dyDescent="0.3">
      <c r="A30" s="56">
        <v>4</v>
      </c>
      <c r="B30" s="91" t="s">
        <v>40</v>
      </c>
      <c r="C30" s="27">
        <f t="shared" si="12"/>
        <v>7</v>
      </c>
      <c r="D30" s="28">
        <f>Z29+Z34+Z38+SUM(Z42:Z44)</f>
        <v>5</v>
      </c>
      <c r="E30" s="28">
        <f>AC29+AC34+AC38+SUM(AA42:AA44)</f>
        <v>2</v>
      </c>
      <c r="F30" s="28">
        <f>AD29+AD34+AD38+SUM(AB42:AB44)</f>
        <v>3</v>
      </c>
      <c r="G30" s="28">
        <f>SUM(AF42:AF44)+SUM(AG42:AG44)+SUM(AH42:AH44)+AJ29+AK29+AL29+AJ34+AK34+AL34+AJ38+AK38+AL38</f>
        <v>5</v>
      </c>
      <c r="H30" s="28">
        <f>SUM(AJ42:AJ44)+SUM(AK42:AK44)+SUM(AL42:AL44)+AF29+AG29+AH29+AF34+AG34+AH34+AF38+AH38+AG38</f>
        <v>7</v>
      </c>
      <c r="I30" s="28">
        <f>R29+R34+R38+U29+U34+U38+X29+X34+X38+SUM(Q42:Q44)+SUM(T42:T44)+SUM(W42:W44)</f>
        <v>53</v>
      </c>
      <c r="J30" s="28">
        <f>Q29+Q34+Q38+T29+T34+T38+W29+W34+W38+SUM(R42:R44)+SUM(U42:U44)+SUM(X42:X44)</f>
        <v>61</v>
      </c>
      <c r="K30" s="60"/>
      <c r="L30" s="69">
        <v>4</v>
      </c>
      <c r="M30" s="92" t="str">
        <f>B27</f>
        <v>MANUEL ABAD / JOSE MARIA</v>
      </c>
      <c r="N30" s="95"/>
      <c r="O30" s="92" t="str">
        <f t="shared" si="13"/>
        <v>JAVI PEREZ / ANGEL ORTEGA</v>
      </c>
      <c r="P30" s="76"/>
      <c r="Q30" s="50">
        <v>7</v>
      </c>
      <c r="R30" s="51">
        <v>6</v>
      </c>
      <c r="S30" s="77"/>
      <c r="T30" s="50">
        <v>6</v>
      </c>
      <c r="U30" s="51">
        <v>1</v>
      </c>
      <c r="V30" s="77"/>
      <c r="W30" s="52"/>
      <c r="X30" s="53"/>
      <c r="Y30" s="62"/>
      <c r="Z30" s="29">
        <f t="shared" si="14"/>
        <v>1</v>
      </c>
      <c r="AA30" s="29">
        <f t="shared" si="20"/>
        <v>1</v>
      </c>
      <c r="AB30" s="29">
        <f t="shared" si="21"/>
        <v>0</v>
      </c>
      <c r="AC30" s="29">
        <f t="shared" si="22"/>
        <v>0</v>
      </c>
      <c r="AD30" s="29">
        <f t="shared" si="23"/>
        <v>1</v>
      </c>
      <c r="AE30" s="29"/>
      <c r="AF30" s="29">
        <f t="shared" si="15"/>
        <v>1</v>
      </c>
      <c r="AG30" s="29">
        <f t="shared" si="24"/>
        <v>1</v>
      </c>
      <c r="AH30" s="29">
        <f t="shared" si="16"/>
        <v>0</v>
      </c>
      <c r="AI30" s="29">
        <f t="shared" si="17"/>
        <v>0</v>
      </c>
      <c r="AJ30" s="29">
        <f t="shared" si="18"/>
        <v>0</v>
      </c>
      <c r="AK30" s="30">
        <f t="shared" si="25"/>
        <v>0</v>
      </c>
      <c r="AL30" s="29">
        <f t="shared" si="19"/>
        <v>0</v>
      </c>
      <c r="AM30" s="12"/>
      <c r="AN30" s="11"/>
      <c r="AO30" s="13"/>
      <c r="AP30" s="11"/>
      <c r="AQ30" s="11"/>
      <c r="AR30" s="11"/>
      <c r="AT30" s="11"/>
      <c r="AU30" s="11"/>
      <c r="AV30" s="11"/>
      <c r="AW30" s="11"/>
      <c r="AY30" s="11"/>
      <c r="AZ30" s="11"/>
      <c r="BA30" s="11"/>
    </row>
    <row r="31" spans="1:53" s="4" customFormat="1" ht="15" customHeight="1" thickBot="1" x14ac:dyDescent="0.3">
      <c r="A31" s="56">
        <v>5</v>
      </c>
      <c r="B31" s="90" t="s">
        <v>41</v>
      </c>
      <c r="C31" s="27">
        <f t="shared" si="12"/>
        <v>6</v>
      </c>
      <c r="D31" s="28">
        <f>Z30+Z35+Z39+Z42+SUM(Z45:Z46)</f>
        <v>5</v>
      </c>
      <c r="E31" s="28">
        <f>AC30+AC35+AC39+AC42+SUM(AA45:AA46)</f>
        <v>1</v>
      </c>
      <c r="F31" s="28">
        <f>AD30+AD35+AD39+AD42+SUM(AB45:AB46)</f>
        <v>4</v>
      </c>
      <c r="G31" s="28">
        <f>SUM(AF45:AF46)+SUM(AG45:AG46)+SUM(AH45:AH46)+AJ30+AK30+AL30+AJ35+AK35+AL35+AJ39+AK39+AL39+AJ42+AK42+AL42</f>
        <v>2</v>
      </c>
      <c r="H31" s="28">
        <f>SUM(AJ45:AJ46)+SUM(AK45:AK46)+SUM(AL45:AL46)+AF30+AG30+AH30+AF35+AG35+AH35+AH39+AG39+AF39+AH42+AG42+AF42</f>
        <v>9</v>
      </c>
      <c r="I31" s="28">
        <f>R30+R35+R39+R42+U30+U35+U39+U42+X30+X35+X39+X42+SUM(Q45:Q46)+SUM(T45:T46)+SUM(W45:W46)</f>
        <v>36</v>
      </c>
      <c r="J31" s="28">
        <f>Q30+Q35+Q39+Q42+T30+T35+T39+T42+W30+W35+W39+W42+SUM(R45:R46)+SUM(U45:U46)+SUM(X45:X46)</f>
        <v>64</v>
      </c>
      <c r="K31" s="60"/>
      <c r="L31" s="69">
        <v>5</v>
      </c>
      <c r="M31" s="92" t="str">
        <f>B27</f>
        <v>MANUEL ABAD / JOSE MARIA</v>
      </c>
      <c r="N31" s="95"/>
      <c r="O31" s="92" t="str">
        <f t="shared" si="13"/>
        <v>ANGEL BLAZQUEZ / CESAR</v>
      </c>
      <c r="P31" s="76"/>
      <c r="Q31" s="50">
        <v>6</v>
      </c>
      <c r="R31" s="51">
        <v>3</v>
      </c>
      <c r="S31" s="77"/>
      <c r="T31" s="50">
        <v>6</v>
      </c>
      <c r="U31" s="51">
        <v>3</v>
      </c>
      <c r="V31" s="77"/>
      <c r="W31" s="54"/>
      <c r="X31" s="55"/>
      <c r="Y31" s="62"/>
      <c r="Z31" s="29">
        <f t="shared" si="14"/>
        <v>1</v>
      </c>
      <c r="AA31" s="29">
        <f t="shared" si="20"/>
        <v>1</v>
      </c>
      <c r="AB31" s="29">
        <f t="shared" si="21"/>
        <v>0</v>
      </c>
      <c r="AC31" s="29">
        <f t="shared" si="22"/>
        <v>0</v>
      </c>
      <c r="AD31" s="29">
        <f t="shared" si="23"/>
        <v>1</v>
      </c>
      <c r="AE31" s="29"/>
      <c r="AF31" s="29">
        <f t="shared" si="15"/>
        <v>1</v>
      </c>
      <c r="AG31" s="29">
        <f t="shared" si="24"/>
        <v>1</v>
      </c>
      <c r="AH31" s="29">
        <f t="shared" si="16"/>
        <v>0</v>
      </c>
      <c r="AI31" s="29">
        <f t="shared" si="17"/>
        <v>0</v>
      </c>
      <c r="AJ31" s="29">
        <f t="shared" si="18"/>
        <v>0</v>
      </c>
      <c r="AK31" s="30">
        <f t="shared" si="25"/>
        <v>0</v>
      </c>
      <c r="AL31" s="29">
        <f t="shared" si="19"/>
        <v>0</v>
      </c>
      <c r="AM31" s="12"/>
      <c r="AN31" s="11"/>
      <c r="AO31" s="13"/>
      <c r="AP31" s="11"/>
      <c r="AQ31" s="11"/>
      <c r="AR31" s="11"/>
      <c r="AT31" s="11"/>
      <c r="AU31" s="11"/>
      <c r="AV31" s="11"/>
      <c r="AW31" s="11"/>
      <c r="AY31" s="11"/>
      <c r="AZ31" s="11"/>
      <c r="BA31" s="11"/>
    </row>
    <row r="32" spans="1:53" s="4" customFormat="1" ht="15" customHeight="1" thickBot="1" x14ac:dyDescent="0.3">
      <c r="A32" s="56">
        <v>6</v>
      </c>
      <c r="B32" s="91" t="s">
        <v>42</v>
      </c>
      <c r="C32" s="27">
        <f t="shared" si="12"/>
        <v>9</v>
      </c>
      <c r="D32" s="28">
        <f>Z31+Z36+Z40+Z43+Z45+Z47</f>
        <v>5</v>
      </c>
      <c r="E32" s="28">
        <f>AC31+AC36+AC40+AC43+AC45+AA47+1-1</f>
        <v>4</v>
      </c>
      <c r="F32" s="28">
        <f>AD31+AD36+AD40+AD43+AD45+AB47-1+1</f>
        <v>1</v>
      </c>
      <c r="G32" s="28">
        <f>AF47+AG47+AH47+AJ31+AK31+AL31+AJ36+AK36+AL36+AJ40+AK40+AL40+AJ43+AK43+AL43+AJ45+AK45+AL45</f>
        <v>8</v>
      </c>
      <c r="H32" s="28">
        <f>AJ47+AK47+AL47+AF31+AG31+AH31+AF36+AG36+AH36+AF40+AG40+AH40+AF43+AG43+AH43+AF45+AG45+AH45</f>
        <v>2</v>
      </c>
      <c r="I32" s="28">
        <f>R31+R36+R40+R43+R45+U31+U36+U40+U43+U45+X31+X36+X40+X43+X45+Q47+T47+W47</f>
        <v>55</v>
      </c>
      <c r="J32" s="28">
        <f>Q31+Q36+Q40+Q43+Q45+T31+T36+T40+T43+T45+W31+W36+W40+W43+W45+R47+U47+X47</f>
        <v>32</v>
      </c>
      <c r="K32" s="60"/>
      <c r="L32" s="69">
        <v>6</v>
      </c>
      <c r="M32" s="92" t="str">
        <f>B27</f>
        <v>MANUEL ABAD / JOSE MARIA</v>
      </c>
      <c r="N32" s="94"/>
      <c r="O32" s="92" t="str">
        <f t="shared" si="13"/>
        <v>ANTONIO LUJAN / ISABEL</v>
      </c>
      <c r="P32" s="76"/>
      <c r="Q32" s="50">
        <v>4</v>
      </c>
      <c r="R32" s="51">
        <v>6</v>
      </c>
      <c r="S32" s="77"/>
      <c r="T32" s="50">
        <v>6</v>
      </c>
      <c r="U32" s="51">
        <v>2</v>
      </c>
      <c r="V32" s="77"/>
      <c r="W32" s="52">
        <v>6</v>
      </c>
      <c r="X32" s="53">
        <v>3</v>
      </c>
      <c r="Y32" s="63"/>
      <c r="Z32" s="29">
        <f t="shared" si="14"/>
        <v>1</v>
      </c>
      <c r="AA32" s="29">
        <f t="shared" si="20"/>
        <v>1</v>
      </c>
      <c r="AB32" s="29">
        <f t="shared" si="21"/>
        <v>0</v>
      </c>
      <c r="AC32" s="29">
        <f t="shared" si="22"/>
        <v>0</v>
      </c>
      <c r="AD32" s="29">
        <f t="shared" si="23"/>
        <v>1</v>
      </c>
      <c r="AE32" s="29"/>
      <c r="AF32" s="29">
        <f t="shared" si="15"/>
        <v>0</v>
      </c>
      <c r="AG32" s="29">
        <f t="shared" si="24"/>
        <v>1</v>
      </c>
      <c r="AH32" s="29">
        <f t="shared" si="16"/>
        <v>1</v>
      </c>
      <c r="AI32" s="29">
        <f t="shared" si="17"/>
        <v>1</v>
      </c>
      <c r="AJ32" s="29">
        <f t="shared" si="18"/>
        <v>1</v>
      </c>
      <c r="AK32" s="30">
        <f t="shared" si="25"/>
        <v>0</v>
      </c>
      <c r="AL32" s="29">
        <f t="shared" si="19"/>
        <v>0</v>
      </c>
      <c r="AM32" s="12"/>
      <c r="AN32" s="11"/>
      <c r="AO32" s="16"/>
      <c r="AP32" s="11"/>
      <c r="AQ32" s="11"/>
      <c r="AR32" s="11"/>
      <c r="AT32" s="11"/>
      <c r="AU32" s="11"/>
      <c r="AV32" s="11"/>
      <c r="AW32" s="11"/>
      <c r="AY32" s="11"/>
      <c r="AZ32" s="11"/>
      <c r="BA32" s="11"/>
    </row>
    <row r="33" spans="1:53" s="4" customFormat="1" ht="15" customHeight="1" thickBot="1" x14ac:dyDescent="0.25">
      <c r="A33" s="56">
        <v>7</v>
      </c>
      <c r="B33" s="91" t="s">
        <v>43</v>
      </c>
      <c r="C33" s="27">
        <f t="shared" si="12"/>
        <v>5</v>
      </c>
      <c r="D33" s="28">
        <f>Z32+Z37+Z41+Z44+Z46+Z47</f>
        <v>5</v>
      </c>
      <c r="E33" s="28">
        <f>AC32+AC37+AC41+AC44+AC46+AC47</f>
        <v>0</v>
      </c>
      <c r="F33" s="28">
        <f>AD32+AD37+AD41+AD44+AD46+AD47</f>
        <v>5</v>
      </c>
      <c r="G33" s="28">
        <f>AJ32+AK32+AL32+AJ37+AK37+AL37+AJ41+AK41+AL41+AJ44+AK44+AL44+AJ46+AK46+AL46+AJ47+AK47+AL47</f>
        <v>4</v>
      </c>
      <c r="H33" s="28">
        <f>AF32+AG32+AH32+AF37+AH37+AG37+AF41+AG41+AH41+AF44+AG44+AH44+AF46+AG46+AH46+AF47+AG47+AH47</f>
        <v>10</v>
      </c>
      <c r="I33" s="28">
        <f>R32+R37+R41+R44+R46+R47+U32+U37+U41+U44+U46+U47+X32+X37+X41+X44+X46+X47</f>
        <v>49</v>
      </c>
      <c r="J33" s="28">
        <f>Q32+Q37+Q41+Q44+Q46+Q47+T32+T37+T41+T44+T46+T47+W32+W37+W41+W44+W46+W47</f>
        <v>75</v>
      </c>
      <c r="K33" s="60"/>
      <c r="L33" s="125">
        <v>7</v>
      </c>
      <c r="M33" s="92" t="str">
        <f>B28</f>
        <v>FELIX / JUAN ANDRÉS</v>
      </c>
      <c r="N33" s="94"/>
      <c r="O33" s="92" t="str">
        <f>B29</f>
        <v>JAVIER RODRIGUEZ / EDUARDO</v>
      </c>
      <c r="P33" s="78"/>
      <c r="Q33" s="126"/>
      <c r="R33" s="127"/>
      <c r="S33" s="128"/>
      <c r="T33" s="126"/>
      <c r="U33" s="127"/>
      <c r="V33" s="128"/>
      <c r="W33" s="129"/>
      <c r="X33" s="130"/>
      <c r="Y33" s="62"/>
      <c r="Z33" s="29">
        <f t="shared" si="14"/>
        <v>0</v>
      </c>
      <c r="AA33" s="29">
        <f t="shared" si="20"/>
        <v>0</v>
      </c>
      <c r="AB33" s="29">
        <f t="shared" si="21"/>
        <v>0</v>
      </c>
      <c r="AC33" s="29">
        <f t="shared" si="22"/>
        <v>0</v>
      </c>
      <c r="AD33" s="29">
        <f t="shared" si="23"/>
        <v>0</v>
      </c>
      <c r="AE33" s="29"/>
      <c r="AF33" s="29">
        <f t="shared" si="15"/>
        <v>0</v>
      </c>
      <c r="AG33" s="29">
        <f t="shared" si="24"/>
        <v>0</v>
      </c>
      <c r="AH33" s="29">
        <f t="shared" si="16"/>
        <v>0</v>
      </c>
      <c r="AI33" s="29">
        <f t="shared" si="17"/>
        <v>0</v>
      </c>
      <c r="AJ33" s="29">
        <f t="shared" si="18"/>
        <v>0</v>
      </c>
      <c r="AK33" s="30">
        <f t="shared" si="25"/>
        <v>0</v>
      </c>
      <c r="AL33" s="29">
        <f t="shared" si="19"/>
        <v>0</v>
      </c>
      <c r="AM33" s="12"/>
      <c r="AN33" s="11"/>
      <c r="AO33" s="16"/>
      <c r="AP33" s="11"/>
      <c r="AQ33" s="11"/>
      <c r="AR33" s="11"/>
      <c r="AT33" s="11"/>
      <c r="AU33" s="11"/>
      <c r="AV33" s="11"/>
      <c r="AW33" s="11"/>
      <c r="AY33" s="11"/>
      <c r="AZ33" s="11"/>
      <c r="BA33" s="11"/>
    </row>
    <row r="34" spans="1:53" s="4" customFormat="1" ht="15" customHeight="1" thickBot="1" x14ac:dyDescent="0.25">
      <c r="A34" s="56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125">
        <v>8</v>
      </c>
      <c r="M34" s="92" t="str">
        <f>B28</f>
        <v>FELIX / JUAN ANDRÉS</v>
      </c>
      <c r="N34" s="94"/>
      <c r="O34" s="92" t="str">
        <f>B30</f>
        <v>LUIS BARRIO / JESÚS</v>
      </c>
      <c r="P34" s="78"/>
      <c r="Q34" s="126"/>
      <c r="R34" s="127"/>
      <c r="S34" s="128"/>
      <c r="T34" s="126"/>
      <c r="U34" s="127"/>
      <c r="V34" s="128"/>
      <c r="W34" s="129"/>
      <c r="X34" s="130"/>
      <c r="Y34" s="62"/>
      <c r="Z34" s="29">
        <f t="shared" si="14"/>
        <v>0</v>
      </c>
      <c r="AA34" s="29">
        <f t="shared" si="20"/>
        <v>0</v>
      </c>
      <c r="AB34" s="29">
        <f t="shared" si="21"/>
        <v>0</v>
      </c>
      <c r="AC34" s="29">
        <f t="shared" si="22"/>
        <v>0</v>
      </c>
      <c r="AD34" s="29">
        <f t="shared" si="23"/>
        <v>0</v>
      </c>
      <c r="AE34" s="29"/>
      <c r="AF34" s="29">
        <f t="shared" si="15"/>
        <v>0</v>
      </c>
      <c r="AG34" s="29">
        <f t="shared" si="24"/>
        <v>0</v>
      </c>
      <c r="AH34" s="29">
        <f t="shared" si="16"/>
        <v>0</v>
      </c>
      <c r="AI34" s="29">
        <f t="shared" si="17"/>
        <v>0</v>
      </c>
      <c r="AJ34" s="29">
        <f t="shared" si="18"/>
        <v>0</v>
      </c>
      <c r="AK34" s="30">
        <f t="shared" si="25"/>
        <v>0</v>
      </c>
      <c r="AL34" s="29">
        <f t="shared" si="19"/>
        <v>0</v>
      </c>
      <c r="AM34" s="12"/>
      <c r="AN34" s="11"/>
      <c r="AO34" s="16"/>
      <c r="AP34" s="11"/>
      <c r="AQ34" s="11"/>
      <c r="AR34" s="11"/>
      <c r="AT34" s="11"/>
      <c r="AU34" s="11"/>
      <c r="AV34" s="11"/>
      <c r="AW34" s="11"/>
      <c r="AY34" s="11"/>
      <c r="AZ34" s="11"/>
      <c r="BA34" s="11"/>
    </row>
    <row r="35" spans="1:53" s="4" customFormat="1" ht="15" customHeight="1" thickBot="1" x14ac:dyDescent="0.25">
      <c r="A35" s="56"/>
      <c r="B35" s="43" t="s">
        <v>14</v>
      </c>
      <c r="C35" s="60"/>
      <c r="D35" s="60"/>
      <c r="E35" s="60"/>
      <c r="F35" s="60"/>
      <c r="G35" s="60"/>
      <c r="H35" s="60"/>
      <c r="I35" s="60"/>
      <c r="J35" s="60"/>
      <c r="K35" s="60"/>
      <c r="L35" s="125">
        <v>9</v>
      </c>
      <c r="M35" s="92" t="str">
        <f>B28</f>
        <v>FELIX / JUAN ANDRÉS</v>
      </c>
      <c r="N35" s="94"/>
      <c r="O35" s="92" t="str">
        <f>B31</f>
        <v>JAVI PEREZ / ANGEL ORTEGA</v>
      </c>
      <c r="P35" s="78"/>
      <c r="Q35" s="126"/>
      <c r="R35" s="127"/>
      <c r="S35" s="128"/>
      <c r="T35" s="126"/>
      <c r="U35" s="127"/>
      <c r="V35" s="128"/>
      <c r="W35" s="129"/>
      <c r="X35" s="130"/>
      <c r="Y35" s="62"/>
      <c r="Z35" s="29">
        <f t="shared" si="14"/>
        <v>0</v>
      </c>
      <c r="AA35" s="29">
        <f t="shared" si="20"/>
        <v>0</v>
      </c>
      <c r="AB35" s="29">
        <f t="shared" si="21"/>
        <v>0</v>
      </c>
      <c r="AC35" s="29">
        <f t="shared" si="22"/>
        <v>0</v>
      </c>
      <c r="AD35" s="29">
        <f t="shared" si="23"/>
        <v>0</v>
      </c>
      <c r="AE35" s="29"/>
      <c r="AF35" s="29">
        <f t="shared" si="15"/>
        <v>0</v>
      </c>
      <c r="AG35" s="29">
        <f t="shared" si="24"/>
        <v>0</v>
      </c>
      <c r="AH35" s="29">
        <f t="shared" si="16"/>
        <v>0</v>
      </c>
      <c r="AI35" s="29">
        <f t="shared" si="17"/>
        <v>0</v>
      </c>
      <c r="AJ35" s="29">
        <f t="shared" si="18"/>
        <v>0</v>
      </c>
      <c r="AK35" s="30">
        <f t="shared" si="25"/>
        <v>0</v>
      </c>
      <c r="AL35" s="29">
        <f t="shared" si="19"/>
        <v>0</v>
      </c>
      <c r="AM35" s="25"/>
      <c r="AN35" s="24"/>
      <c r="AO35" s="13"/>
      <c r="AP35" s="24"/>
      <c r="AQ35" s="24"/>
      <c r="AR35" s="24"/>
      <c r="AT35" s="11"/>
      <c r="AU35" s="11"/>
      <c r="AV35" s="11"/>
      <c r="AW35" s="11"/>
      <c r="AY35" s="11"/>
      <c r="AZ35" s="11"/>
      <c r="BA35" s="11"/>
    </row>
    <row r="36" spans="1:53" s="4" customFormat="1" ht="15" customHeight="1" thickBot="1" x14ac:dyDescent="0.25">
      <c r="A36" s="56"/>
      <c r="B36" s="75" t="s">
        <v>57</v>
      </c>
      <c r="C36" s="60"/>
      <c r="D36" s="60"/>
      <c r="E36" s="60"/>
      <c r="F36" s="60"/>
      <c r="G36" s="60"/>
      <c r="H36" s="60"/>
      <c r="I36" s="60"/>
      <c r="J36" s="60"/>
      <c r="K36" s="60"/>
      <c r="L36" s="125">
        <v>10</v>
      </c>
      <c r="M36" s="92" t="str">
        <f>B28</f>
        <v>FELIX / JUAN ANDRÉS</v>
      </c>
      <c r="N36" s="94"/>
      <c r="O36" s="92" t="str">
        <f>B32</f>
        <v>ANGEL BLAZQUEZ / CESAR</v>
      </c>
      <c r="P36" s="78"/>
      <c r="Q36" s="126"/>
      <c r="R36" s="127"/>
      <c r="S36" s="128"/>
      <c r="T36" s="126"/>
      <c r="U36" s="127"/>
      <c r="V36" s="128"/>
      <c r="W36" s="129"/>
      <c r="X36" s="130"/>
      <c r="Y36" s="62"/>
      <c r="Z36" s="29">
        <f t="shared" si="14"/>
        <v>0</v>
      </c>
      <c r="AA36" s="29">
        <f t="shared" si="20"/>
        <v>0</v>
      </c>
      <c r="AB36" s="29">
        <f t="shared" si="21"/>
        <v>0</v>
      </c>
      <c r="AC36" s="29">
        <f t="shared" si="22"/>
        <v>0</v>
      </c>
      <c r="AD36" s="29">
        <f t="shared" si="23"/>
        <v>0</v>
      </c>
      <c r="AE36" s="29"/>
      <c r="AF36" s="29">
        <f t="shared" si="15"/>
        <v>0</v>
      </c>
      <c r="AG36" s="29">
        <f t="shared" si="24"/>
        <v>0</v>
      </c>
      <c r="AH36" s="29">
        <f t="shared" si="16"/>
        <v>0</v>
      </c>
      <c r="AI36" s="29">
        <f t="shared" si="17"/>
        <v>0</v>
      </c>
      <c r="AJ36" s="29">
        <f t="shared" si="18"/>
        <v>0</v>
      </c>
      <c r="AK36" s="30">
        <f t="shared" si="25"/>
        <v>0</v>
      </c>
      <c r="AL36" s="29">
        <f t="shared" si="19"/>
        <v>0</v>
      </c>
      <c r="AM36" s="19"/>
      <c r="AN36" s="19"/>
      <c r="AO36" s="17"/>
      <c r="AP36" s="18"/>
      <c r="AQ36" s="19"/>
      <c r="AR36" s="19"/>
      <c r="AT36" s="11"/>
      <c r="AU36" s="11"/>
      <c r="AV36" s="11"/>
      <c r="AW36" s="11"/>
      <c r="AY36" s="11"/>
      <c r="AZ36" s="11"/>
      <c r="BA36" s="11"/>
    </row>
    <row r="37" spans="1:53" s="4" customFormat="1" ht="15" customHeight="1" thickBot="1" x14ac:dyDescent="0.25">
      <c r="A37" s="56"/>
      <c r="B37" s="61" t="s">
        <v>21</v>
      </c>
      <c r="C37" s="60"/>
      <c r="D37" s="60"/>
      <c r="E37" s="60"/>
      <c r="F37" s="60"/>
      <c r="G37" s="60"/>
      <c r="H37" s="60"/>
      <c r="I37" s="60"/>
      <c r="J37" s="60"/>
      <c r="K37" s="60"/>
      <c r="L37" s="125">
        <v>11</v>
      </c>
      <c r="M37" s="92" t="str">
        <f>B28</f>
        <v>FELIX / JUAN ANDRÉS</v>
      </c>
      <c r="N37" s="94"/>
      <c r="O37" s="92" t="str">
        <f>B33</f>
        <v>ANTONIO LUJAN / ISABEL</v>
      </c>
      <c r="P37" s="78"/>
      <c r="Q37" s="126"/>
      <c r="R37" s="127"/>
      <c r="S37" s="128"/>
      <c r="T37" s="126"/>
      <c r="U37" s="127"/>
      <c r="V37" s="128"/>
      <c r="W37" s="129"/>
      <c r="X37" s="130"/>
      <c r="Y37" s="62"/>
      <c r="Z37" s="29">
        <f t="shared" si="14"/>
        <v>0</v>
      </c>
      <c r="AA37" s="29">
        <f t="shared" si="20"/>
        <v>0</v>
      </c>
      <c r="AB37" s="29">
        <f t="shared" si="21"/>
        <v>0</v>
      </c>
      <c r="AC37" s="29">
        <f t="shared" si="22"/>
        <v>0</v>
      </c>
      <c r="AD37" s="29">
        <f t="shared" si="23"/>
        <v>0</v>
      </c>
      <c r="AE37" s="29"/>
      <c r="AF37" s="29">
        <f t="shared" si="15"/>
        <v>0</v>
      </c>
      <c r="AG37" s="29">
        <f t="shared" si="24"/>
        <v>0</v>
      </c>
      <c r="AH37" s="29">
        <f t="shared" si="16"/>
        <v>0</v>
      </c>
      <c r="AI37" s="29">
        <f t="shared" si="17"/>
        <v>0</v>
      </c>
      <c r="AJ37" s="29">
        <f t="shared" si="18"/>
        <v>0</v>
      </c>
      <c r="AK37" s="30">
        <f t="shared" si="25"/>
        <v>0</v>
      </c>
      <c r="AL37" s="29">
        <f t="shared" si="19"/>
        <v>0</v>
      </c>
      <c r="AM37" s="12"/>
      <c r="AN37" s="11"/>
      <c r="AO37" s="13"/>
      <c r="AP37" s="11"/>
      <c r="AQ37" s="11"/>
      <c r="AR37" s="11"/>
      <c r="AT37" s="11"/>
      <c r="AU37" s="11"/>
      <c r="AV37" s="11"/>
      <c r="AW37" s="11"/>
      <c r="AY37" s="11"/>
      <c r="AZ37" s="11"/>
      <c r="BA37" s="11"/>
    </row>
    <row r="38" spans="1:53" s="4" customFormat="1" ht="15" customHeight="1" thickBot="1" x14ac:dyDescent="0.25">
      <c r="A38" s="56"/>
      <c r="B38" s="61" t="s">
        <v>31</v>
      </c>
      <c r="C38" s="60"/>
      <c r="D38" s="60"/>
      <c r="E38" s="60"/>
      <c r="F38" s="60"/>
      <c r="G38" s="60"/>
      <c r="H38" s="60"/>
      <c r="I38" s="60"/>
      <c r="J38" s="60"/>
      <c r="K38" s="60"/>
      <c r="L38" s="69">
        <v>12</v>
      </c>
      <c r="M38" s="92" t="str">
        <f>B29</f>
        <v>JAVIER RODRIGUEZ / EDUARDO</v>
      </c>
      <c r="N38" s="94"/>
      <c r="O38" s="92" t="str">
        <f>B30</f>
        <v>LUIS BARRIO / JESÚS</v>
      </c>
      <c r="P38" s="78"/>
      <c r="Q38" s="50">
        <v>6</v>
      </c>
      <c r="R38" s="51">
        <v>3</v>
      </c>
      <c r="S38" s="77"/>
      <c r="T38" s="50">
        <v>6</v>
      </c>
      <c r="U38" s="51">
        <v>4</v>
      </c>
      <c r="V38" s="77"/>
      <c r="W38" s="52"/>
      <c r="X38" s="53"/>
      <c r="Y38" s="62"/>
      <c r="Z38" s="29">
        <f t="shared" si="14"/>
        <v>1</v>
      </c>
      <c r="AA38" s="29">
        <f t="shared" si="20"/>
        <v>1</v>
      </c>
      <c r="AB38" s="29">
        <f t="shared" si="21"/>
        <v>0</v>
      </c>
      <c r="AC38" s="29">
        <f t="shared" si="22"/>
        <v>0</v>
      </c>
      <c r="AD38" s="29">
        <f t="shared" si="23"/>
        <v>1</v>
      </c>
      <c r="AE38" s="29"/>
      <c r="AF38" s="29">
        <f t="shared" si="15"/>
        <v>1</v>
      </c>
      <c r="AG38" s="29">
        <f t="shared" si="24"/>
        <v>1</v>
      </c>
      <c r="AH38" s="29">
        <f t="shared" si="16"/>
        <v>0</v>
      </c>
      <c r="AI38" s="29">
        <f t="shared" si="17"/>
        <v>0</v>
      </c>
      <c r="AJ38" s="29">
        <f t="shared" si="18"/>
        <v>0</v>
      </c>
      <c r="AK38" s="30">
        <f t="shared" si="25"/>
        <v>0</v>
      </c>
      <c r="AL38" s="29">
        <f t="shared" si="19"/>
        <v>0</v>
      </c>
      <c r="AM38" s="12"/>
      <c r="AN38" s="11"/>
      <c r="AO38" s="16"/>
      <c r="AP38" s="11"/>
      <c r="AQ38" s="11"/>
      <c r="AR38" s="11"/>
      <c r="AT38" s="11"/>
      <c r="AU38" s="11"/>
      <c r="AV38" s="11"/>
      <c r="AW38" s="11"/>
      <c r="AY38" s="11"/>
      <c r="AZ38" s="11"/>
      <c r="BA38" s="11"/>
    </row>
    <row r="39" spans="1:53" s="4" customFormat="1" ht="15" customHeight="1" thickBot="1" x14ac:dyDescent="0.25">
      <c r="A39" s="56"/>
      <c r="B39" s="61" t="s">
        <v>20</v>
      </c>
      <c r="C39" s="60"/>
      <c r="D39" s="60"/>
      <c r="E39" s="60"/>
      <c r="F39" s="60"/>
      <c r="G39" s="60"/>
      <c r="H39" s="60"/>
      <c r="I39" s="60"/>
      <c r="J39" s="60"/>
      <c r="K39" s="60"/>
      <c r="L39" s="69">
        <v>13</v>
      </c>
      <c r="M39" s="92" t="str">
        <f>B29</f>
        <v>JAVIER RODRIGUEZ / EDUARDO</v>
      </c>
      <c r="N39" s="94"/>
      <c r="O39" s="92" t="str">
        <f>B31</f>
        <v>JAVI PEREZ / ANGEL ORTEGA</v>
      </c>
      <c r="P39" s="78"/>
      <c r="Q39" s="50">
        <v>6</v>
      </c>
      <c r="R39" s="51">
        <v>2</v>
      </c>
      <c r="S39" s="77"/>
      <c r="T39" s="50">
        <v>6</v>
      </c>
      <c r="U39" s="51">
        <v>2</v>
      </c>
      <c r="V39" s="77"/>
      <c r="W39" s="52"/>
      <c r="X39" s="53"/>
      <c r="Y39" s="62"/>
      <c r="Z39" s="29">
        <f t="shared" si="14"/>
        <v>1</v>
      </c>
      <c r="AA39" s="29">
        <f t="shared" si="20"/>
        <v>1</v>
      </c>
      <c r="AB39" s="29">
        <f t="shared" si="21"/>
        <v>0</v>
      </c>
      <c r="AC39" s="29">
        <f t="shared" si="22"/>
        <v>0</v>
      </c>
      <c r="AD39" s="29">
        <f t="shared" si="23"/>
        <v>1</v>
      </c>
      <c r="AE39" s="29"/>
      <c r="AF39" s="29">
        <f t="shared" si="15"/>
        <v>1</v>
      </c>
      <c r="AG39" s="29">
        <f t="shared" si="24"/>
        <v>1</v>
      </c>
      <c r="AH39" s="29">
        <f t="shared" si="16"/>
        <v>0</v>
      </c>
      <c r="AI39" s="29">
        <f t="shared" si="17"/>
        <v>0</v>
      </c>
      <c r="AJ39" s="29">
        <f t="shared" si="18"/>
        <v>0</v>
      </c>
      <c r="AK39" s="30">
        <f t="shared" si="25"/>
        <v>0</v>
      </c>
      <c r="AL39" s="29">
        <f t="shared" si="19"/>
        <v>0</v>
      </c>
      <c r="AM39" s="12"/>
      <c r="AN39" s="11"/>
      <c r="AO39" s="13"/>
      <c r="AP39" s="11"/>
      <c r="AQ39" s="11"/>
      <c r="AR39" s="11"/>
      <c r="AT39" s="11"/>
      <c r="AU39" s="11"/>
      <c r="AV39" s="11"/>
      <c r="AW39" s="11"/>
      <c r="AY39" s="11"/>
      <c r="AZ39" s="11"/>
      <c r="BA39" s="11"/>
    </row>
    <row r="40" spans="1:53" s="4" customFormat="1" ht="15" customHeight="1" thickBot="1" x14ac:dyDescent="0.25">
      <c r="A40" s="56"/>
      <c r="B40" s="61" t="s">
        <v>19</v>
      </c>
      <c r="C40" s="60"/>
      <c r="D40" s="60"/>
      <c r="E40" s="60"/>
      <c r="F40" s="60"/>
      <c r="G40" s="60"/>
      <c r="H40" s="60"/>
      <c r="I40" s="60"/>
      <c r="J40" s="60"/>
      <c r="K40" s="60"/>
      <c r="L40" s="69">
        <v>14</v>
      </c>
      <c r="M40" s="92" t="str">
        <f>B29</f>
        <v>JAVIER RODRIGUEZ / EDUARDO</v>
      </c>
      <c r="N40" s="94"/>
      <c r="O40" s="92" t="str">
        <f>B32</f>
        <v>ANGEL BLAZQUEZ / CESAR</v>
      </c>
      <c r="P40" s="79"/>
      <c r="Q40" s="50">
        <v>2</v>
      </c>
      <c r="R40" s="51">
        <v>6</v>
      </c>
      <c r="S40" s="77"/>
      <c r="T40" s="50">
        <v>5</v>
      </c>
      <c r="U40" s="51">
        <v>7</v>
      </c>
      <c r="V40" s="77"/>
      <c r="W40" s="52"/>
      <c r="X40" s="53"/>
      <c r="Y40" s="42"/>
      <c r="Z40" s="29">
        <f t="shared" si="14"/>
        <v>1</v>
      </c>
      <c r="AA40" s="29">
        <f t="shared" si="20"/>
        <v>0</v>
      </c>
      <c r="AB40" s="29">
        <f t="shared" si="21"/>
        <v>1</v>
      </c>
      <c r="AC40" s="29">
        <f t="shared" si="22"/>
        <v>1</v>
      </c>
      <c r="AD40" s="29">
        <f t="shared" si="23"/>
        <v>0</v>
      </c>
      <c r="AE40" s="29"/>
      <c r="AF40" s="29">
        <f t="shared" si="15"/>
        <v>0</v>
      </c>
      <c r="AG40" s="29">
        <f t="shared" si="24"/>
        <v>0</v>
      </c>
      <c r="AH40" s="29">
        <f t="shared" si="16"/>
        <v>0</v>
      </c>
      <c r="AI40" s="29">
        <f t="shared" si="17"/>
        <v>0</v>
      </c>
      <c r="AJ40" s="29">
        <f t="shared" si="18"/>
        <v>1</v>
      </c>
      <c r="AK40" s="30">
        <f t="shared" si="25"/>
        <v>1</v>
      </c>
      <c r="AL40" s="29">
        <f t="shared" si="19"/>
        <v>0</v>
      </c>
      <c r="AM40" s="12"/>
      <c r="AN40" s="11"/>
      <c r="AO40" s="13"/>
      <c r="AP40" s="11"/>
      <c r="AQ40" s="11"/>
      <c r="AR40" s="11"/>
      <c r="AT40" s="11"/>
      <c r="AU40" s="11"/>
      <c r="AV40" s="11"/>
      <c r="AW40" s="11"/>
      <c r="AY40" s="11"/>
      <c r="AZ40" s="11"/>
      <c r="BA40" s="11"/>
    </row>
    <row r="41" spans="1:53" s="4" customFormat="1" ht="15" customHeight="1" thickBot="1" x14ac:dyDescent="0.25">
      <c r="A41" s="56"/>
      <c r="B41" s="61" t="s">
        <v>32</v>
      </c>
      <c r="C41" s="60"/>
      <c r="D41" s="60"/>
      <c r="E41" s="60"/>
      <c r="F41" s="60"/>
      <c r="G41" s="60"/>
      <c r="H41" s="60"/>
      <c r="I41" s="60"/>
      <c r="J41" s="60"/>
      <c r="K41" s="60"/>
      <c r="L41" s="69">
        <v>15</v>
      </c>
      <c r="M41" s="92" t="str">
        <f>B29</f>
        <v>JAVIER RODRIGUEZ / EDUARDO</v>
      </c>
      <c r="N41" s="96"/>
      <c r="O41" s="92" t="str">
        <f>B33</f>
        <v>ANTONIO LUJAN / ISABEL</v>
      </c>
      <c r="P41" s="80"/>
      <c r="Q41" s="50">
        <v>6</v>
      </c>
      <c r="R41" s="51">
        <v>0</v>
      </c>
      <c r="S41" s="77"/>
      <c r="T41" s="50">
        <v>4</v>
      </c>
      <c r="U41" s="51">
        <v>6</v>
      </c>
      <c r="V41" s="77"/>
      <c r="W41" s="50">
        <v>6</v>
      </c>
      <c r="X41" s="51">
        <v>0</v>
      </c>
      <c r="Y41" s="42"/>
      <c r="Z41" s="29">
        <f t="shared" si="14"/>
        <v>1</v>
      </c>
      <c r="AA41" s="29">
        <f t="shared" si="20"/>
        <v>1</v>
      </c>
      <c r="AB41" s="29">
        <f t="shared" si="21"/>
        <v>0</v>
      </c>
      <c r="AC41" s="29">
        <f t="shared" si="22"/>
        <v>0</v>
      </c>
      <c r="AD41" s="29">
        <f t="shared" si="23"/>
        <v>1</v>
      </c>
      <c r="AE41" s="29"/>
      <c r="AF41" s="29">
        <f t="shared" si="15"/>
        <v>1</v>
      </c>
      <c r="AG41" s="29">
        <f t="shared" si="24"/>
        <v>0</v>
      </c>
      <c r="AH41" s="29">
        <f t="shared" si="16"/>
        <v>1</v>
      </c>
      <c r="AI41" s="29">
        <f t="shared" si="17"/>
        <v>1</v>
      </c>
      <c r="AJ41" s="29">
        <f t="shared" si="18"/>
        <v>0</v>
      </c>
      <c r="AK41" s="30">
        <f t="shared" si="25"/>
        <v>1</v>
      </c>
      <c r="AL41" s="29">
        <f t="shared" si="19"/>
        <v>0</v>
      </c>
      <c r="AM41" s="12"/>
      <c r="AN41" s="11"/>
      <c r="AO41" s="13"/>
      <c r="AP41" s="11"/>
      <c r="AQ41" s="11"/>
      <c r="AR41" s="11"/>
      <c r="AT41" s="11"/>
      <c r="AU41" s="11"/>
      <c r="AV41" s="11"/>
      <c r="AW41" s="11"/>
      <c r="AY41" s="11"/>
      <c r="AZ41" s="11"/>
      <c r="BA41" s="11"/>
    </row>
    <row r="42" spans="1:53" s="4" customFormat="1" ht="15" customHeight="1" thickBot="1" x14ac:dyDescent="0.25">
      <c r="A42" s="56"/>
      <c r="B42" s="61" t="s">
        <v>18</v>
      </c>
      <c r="C42" s="60"/>
      <c r="D42" s="60"/>
      <c r="E42" s="60"/>
      <c r="F42" s="60"/>
      <c r="G42" s="60"/>
      <c r="H42" s="60"/>
      <c r="I42" s="60"/>
      <c r="J42" s="60"/>
      <c r="K42" s="60"/>
      <c r="L42" s="69">
        <v>16</v>
      </c>
      <c r="M42" s="92" t="str">
        <f>B30</f>
        <v>LUIS BARRIO / JESÚS</v>
      </c>
      <c r="N42" s="94"/>
      <c r="O42" s="92" t="str">
        <f>B31</f>
        <v>JAVI PEREZ / ANGEL ORTEGA</v>
      </c>
      <c r="P42" s="81"/>
      <c r="Q42" s="50">
        <v>6</v>
      </c>
      <c r="R42" s="51">
        <v>0</v>
      </c>
      <c r="S42" s="77"/>
      <c r="T42" s="50">
        <v>6</v>
      </c>
      <c r="U42" s="51">
        <v>4</v>
      </c>
      <c r="V42" s="77"/>
      <c r="W42" s="52"/>
      <c r="X42" s="53"/>
      <c r="Y42" s="42"/>
      <c r="Z42" s="29">
        <f t="shared" si="14"/>
        <v>1</v>
      </c>
      <c r="AA42" s="29">
        <f t="shared" si="20"/>
        <v>1</v>
      </c>
      <c r="AB42" s="29">
        <f t="shared" si="21"/>
        <v>0</v>
      </c>
      <c r="AC42" s="29">
        <f t="shared" si="22"/>
        <v>0</v>
      </c>
      <c r="AD42" s="29">
        <f t="shared" si="23"/>
        <v>1</v>
      </c>
      <c r="AE42" s="31"/>
      <c r="AF42" s="29">
        <f t="shared" si="15"/>
        <v>1</v>
      </c>
      <c r="AG42" s="29">
        <f t="shared" si="24"/>
        <v>1</v>
      </c>
      <c r="AH42" s="29">
        <f t="shared" si="16"/>
        <v>0</v>
      </c>
      <c r="AI42" s="29">
        <f t="shared" si="17"/>
        <v>0</v>
      </c>
      <c r="AJ42" s="29">
        <f t="shared" si="18"/>
        <v>0</v>
      </c>
      <c r="AK42" s="30">
        <f t="shared" si="25"/>
        <v>0</v>
      </c>
      <c r="AL42" s="29">
        <f t="shared" si="19"/>
        <v>0</v>
      </c>
      <c r="AM42" s="12"/>
      <c r="AN42" s="11"/>
      <c r="AO42" s="16"/>
      <c r="AP42" s="11"/>
      <c r="AQ42" s="11"/>
      <c r="AR42" s="11"/>
      <c r="AT42" s="11"/>
      <c r="AU42" s="11"/>
      <c r="AV42" s="11"/>
      <c r="AW42" s="11"/>
      <c r="AY42" s="11"/>
      <c r="AZ42" s="11"/>
      <c r="BA42" s="11"/>
    </row>
    <row r="43" spans="1:53" s="4" customFormat="1" ht="15" customHeight="1" thickBot="1" x14ac:dyDescent="0.25">
      <c r="A43" s="56"/>
      <c r="B43" s="68"/>
      <c r="C43" s="60"/>
      <c r="D43" s="60"/>
      <c r="E43" s="60"/>
      <c r="F43" s="60"/>
      <c r="G43" s="60"/>
      <c r="H43" s="60"/>
      <c r="I43" s="60"/>
      <c r="J43" s="60"/>
      <c r="K43" s="60"/>
      <c r="L43" s="69">
        <v>17</v>
      </c>
      <c r="M43" s="92" t="str">
        <f>B30</f>
        <v>LUIS BARRIO / JESÚS</v>
      </c>
      <c r="N43" s="94"/>
      <c r="O43" s="92" t="str">
        <f>B32</f>
        <v>ANGEL BLAZQUEZ / CESAR</v>
      </c>
      <c r="P43" s="81"/>
      <c r="Q43" s="50">
        <v>2</v>
      </c>
      <c r="R43" s="51">
        <v>6</v>
      </c>
      <c r="S43" s="77"/>
      <c r="T43" s="50">
        <v>3</v>
      </c>
      <c r="U43" s="51">
        <v>6</v>
      </c>
      <c r="V43" s="77"/>
      <c r="W43" s="52"/>
      <c r="X43" s="53"/>
      <c r="Y43" s="42"/>
      <c r="Z43" s="29">
        <f t="shared" si="14"/>
        <v>1</v>
      </c>
      <c r="AA43" s="29">
        <f t="shared" si="20"/>
        <v>0</v>
      </c>
      <c r="AB43" s="29">
        <f t="shared" si="21"/>
        <v>1</v>
      </c>
      <c r="AC43" s="29">
        <f t="shared" si="22"/>
        <v>1</v>
      </c>
      <c r="AD43" s="29">
        <f t="shared" si="23"/>
        <v>0</v>
      </c>
      <c r="AE43" s="31"/>
      <c r="AF43" s="29">
        <f t="shared" si="15"/>
        <v>0</v>
      </c>
      <c r="AG43" s="29">
        <f t="shared" si="24"/>
        <v>0</v>
      </c>
      <c r="AH43" s="29">
        <f t="shared" si="16"/>
        <v>0</v>
      </c>
      <c r="AI43" s="29">
        <f t="shared" si="17"/>
        <v>0</v>
      </c>
      <c r="AJ43" s="29">
        <f t="shared" si="18"/>
        <v>1</v>
      </c>
      <c r="AK43" s="30">
        <f t="shared" si="25"/>
        <v>1</v>
      </c>
      <c r="AL43" s="29">
        <f t="shared" si="19"/>
        <v>0</v>
      </c>
      <c r="AM43" s="12"/>
      <c r="AN43" s="11"/>
      <c r="AO43" s="16"/>
      <c r="AP43" s="11"/>
      <c r="AQ43" s="11"/>
      <c r="AR43" s="11"/>
      <c r="AT43" s="11"/>
      <c r="AU43" s="11"/>
      <c r="AV43" s="11"/>
      <c r="AW43" s="11"/>
      <c r="AY43" s="11"/>
      <c r="AZ43" s="11"/>
      <c r="BA43" s="11"/>
    </row>
    <row r="44" spans="1:53" s="4" customFormat="1" ht="15" customHeight="1" thickBot="1" x14ac:dyDescent="0.25">
      <c r="A44" s="56"/>
      <c r="B44" s="68" t="s">
        <v>67</v>
      </c>
      <c r="C44" s="60"/>
      <c r="D44" s="60"/>
      <c r="E44" s="60"/>
      <c r="F44" s="60"/>
      <c r="G44" s="60"/>
      <c r="H44" s="60"/>
      <c r="I44" s="60"/>
      <c r="J44" s="60"/>
      <c r="K44" s="60"/>
      <c r="L44" s="69">
        <v>18</v>
      </c>
      <c r="M44" s="92" t="str">
        <f>B30</f>
        <v>LUIS BARRIO / JESÚS</v>
      </c>
      <c r="N44" s="94"/>
      <c r="O44" s="92" t="str">
        <f>B33</f>
        <v>ANTONIO LUJAN / ISABEL</v>
      </c>
      <c r="P44" s="81"/>
      <c r="Q44" s="50">
        <v>7</v>
      </c>
      <c r="R44" s="51">
        <v>6</v>
      </c>
      <c r="S44" s="77"/>
      <c r="T44" s="50">
        <v>4</v>
      </c>
      <c r="U44" s="51">
        <v>6</v>
      </c>
      <c r="V44" s="77"/>
      <c r="W44" s="54">
        <v>6</v>
      </c>
      <c r="X44" s="55">
        <v>4</v>
      </c>
      <c r="Y44" s="42"/>
      <c r="Z44" s="29">
        <f t="shared" si="14"/>
        <v>1</v>
      </c>
      <c r="AA44" s="29">
        <f t="shared" si="20"/>
        <v>1</v>
      </c>
      <c r="AB44" s="29">
        <f t="shared" si="21"/>
        <v>0</v>
      </c>
      <c r="AC44" s="29">
        <f t="shared" si="22"/>
        <v>0</v>
      </c>
      <c r="AD44" s="29">
        <f t="shared" si="23"/>
        <v>1</v>
      </c>
      <c r="AE44" s="31"/>
      <c r="AF44" s="29">
        <f t="shared" si="15"/>
        <v>1</v>
      </c>
      <c r="AG44" s="29">
        <f t="shared" si="24"/>
        <v>0</v>
      </c>
      <c r="AH44" s="29">
        <f t="shared" si="16"/>
        <v>1</v>
      </c>
      <c r="AI44" s="29">
        <f t="shared" si="17"/>
        <v>1</v>
      </c>
      <c r="AJ44" s="29">
        <f t="shared" si="18"/>
        <v>0</v>
      </c>
      <c r="AK44" s="30">
        <f t="shared" si="25"/>
        <v>1</v>
      </c>
      <c r="AL44" s="29">
        <f t="shared" si="19"/>
        <v>0</v>
      </c>
      <c r="AM44" s="12"/>
      <c r="AN44" s="11"/>
      <c r="AO44" s="16"/>
      <c r="AP44" s="11"/>
      <c r="AQ44" s="11"/>
      <c r="AR44" s="11"/>
      <c r="AT44" s="11"/>
      <c r="AU44" s="11"/>
      <c r="AV44" s="11"/>
      <c r="AW44" s="11"/>
      <c r="AY44" s="11"/>
      <c r="AZ44" s="11"/>
      <c r="BA44" s="11"/>
    </row>
    <row r="45" spans="1:53" s="4" customFormat="1" ht="15" customHeight="1" thickBot="1" x14ac:dyDescent="0.25">
      <c r="A45" s="56"/>
      <c r="B45" s="68" t="s">
        <v>65</v>
      </c>
      <c r="C45" s="60"/>
      <c r="D45" s="60"/>
      <c r="E45" s="60"/>
      <c r="F45" s="60"/>
      <c r="G45" s="60"/>
      <c r="H45" s="58"/>
      <c r="I45" s="58"/>
      <c r="J45" s="58"/>
      <c r="K45" s="58"/>
      <c r="L45" s="69">
        <v>19</v>
      </c>
      <c r="M45" s="92" t="str">
        <f>B31</f>
        <v>JAVI PEREZ / ANGEL ORTEGA</v>
      </c>
      <c r="N45" s="94"/>
      <c r="O45" s="92" t="str">
        <f>B32</f>
        <v>ANGEL BLAZQUEZ / CESAR</v>
      </c>
      <c r="P45" s="81"/>
      <c r="Q45" s="50">
        <v>4</v>
      </c>
      <c r="R45" s="51">
        <v>6</v>
      </c>
      <c r="S45" s="77"/>
      <c r="T45" s="50">
        <v>3</v>
      </c>
      <c r="U45" s="51">
        <v>6</v>
      </c>
      <c r="V45" s="77"/>
      <c r="W45" s="52"/>
      <c r="X45" s="53"/>
      <c r="Y45" s="42"/>
      <c r="Z45" s="29">
        <f t="shared" si="14"/>
        <v>1</v>
      </c>
      <c r="AA45" s="29">
        <f t="shared" si="20"/>
        <v>0</v>
      </c>
      <c r="AB45" s="29">
        <f t="shared" si="21"/>
        <v>1</v>
      </c>
      <c r="AC45" s="29">
        <f t="shared" si="22"/>
        <v>1</v>
      </c>
      <c r="AD45" s="29">
        <f t="shared" si="23"/>
        <v>0</v>
      </c>
      <c r="AE45" s="31"/>
      <c r="AF45" s="29">
        <f t="shared" si="15"/>
        <v>0</v>
      </c>
      <c r="AG45" s="29">
        <f t="shared" si="24"/>
        <v>0</v>
      </c>
      <c r="AH45" s="29">
        <f t="shared" si="16"/>
        <v>0</v>
      </c>
      <c r="AI45" s="29">
        <f t="shared" si="17"/>
        <v>0</v>
      </c>
      <c r="AJ45" s="29">
        <f t="shared" si="18"/>
        <v>1</v>
      </c>
      <c r="AK45" s="30">
        <f t="shared" si="25"/>
        <v>1</v>
      </c>
      <c r="AL45" s="29">
        <f t="shared" si="19"/>
        <v>0</v>
      </c>
      <c r="AM45" s="25"/>
      <c r="AN45" s="24"/>
      <c r="AO45" s="13"/>
      <c r="AP45" s="24"/>
      <c r="AQ45" s="24"/>
      <c r="AR45" s="24"/>
      <c r="AT45" s="11"/>
      <c r="AU45" s="11"/>
      <c r="AV45" s="11"/>
      <c r="AW45" s="11"/>
      <c r="AY45" s="11"/>
      <c r="AZ45" s="11"/>
      <c r="BA45" s="11"/>
    </row>
    <row r="46" spans="1:53" ht="15" customHeight="1" thickBot="1" x14ac:dyDescent="0.25">
      <c r="A46" s="56"/>
      <c r="B46" s="68" t="s">
        <v>68</v>
      </c>
      <c r="C46" s="60"/>
      <c r="D46" s="60"/>
      <c r="E46" s="60"/>
      <c r="F46" s="60"/>
      <c r="G46" s="60"/>
      <c r="H46" s="58"/>
      <c r="I46" s="58"/>
      <c r="J46" s="58"/>
      <c r="K46" s="58"/>
      <c r="L46" s="69">
        <v>20</v>
      </c>
      <c r="M46" s="92" t="str">
        <f>B31</f>
        <v>JAVI PEREZ / ANGEL ORTEGA</v>
      </c>
      <c r="N46" s="94"/>
      <c r="O46" s="92" t="str">
        <f>B33</f>
        <v>ANTONIO LUJAN / ISABEL</v>
      </c>
      <c r="P46" s="81"/>
      <c r="Q46" s="50">
        <v>6</v>
      </c>
      <c r="R46" s="51">
        <v>4</v>
      </c>
      <c r="S46" s="77"/>
      <c r="T46" s="50">
        <v>1</v>
      </c>
      <c r="U46" s="51">
        <v>6</v>
      </c>
      <c r="V46" s="77"/>
      <c r="W46" s="52">
        <v>7</v>
      </c>
      <c r="X46" s="53">
        <v>5</v>
      </c>
      <c r="Y46" s="42"/>
      <c r="Z46" s="29">
        <f t="shared" si="14"/>
        <v>1</v>
      </c>
      <c r="AA46" s="29">
        <f t="shared" si="20"/>
        <v>1</v>
      </c>
      <c r="AB46" s="29">
        <f t="shared" si="21"/>
        <v>0</v>
      </c>
      <c r="AC46" s="29">
        <f t="shared" si="22"/>
        <v>0</v>
      </c>
      <c r="AD46" s="29">
        <f t="shared" si="23"/>
        <v>1</v>
      </c>
      <c r="AE46" s="31"/>
      <c r="AF46" s="29">
        <f t="shared" si="15"/>
        <v>1</v>
      </c>
      <c r="AG46" s="29">
        <f t="shared" si="24"/>
        <v>0</v>
      </c>
      <c r="AH46" s="29">
        <f t="shared" si="16"/>
        <v>1</v>
      </c>
      <c r="AI46" s="29">
        <f t="shared" si="17"/>
        <v>1</v>
      </c>
      <c r="AJ46" s="29">
        <f t="shared" si="18"/>
        <v>0</v>
      </c>
      <c r="AK46" s="30">
        <f t="shared" si="25"/>
        <v>1</v>
      </c>
      <c r="AL46" s="29">
        <f t="shared" si="19"/>
        <v>0</v>
      </c>
      <c r="AM46" s="12"/>
      <c r="AN46" s="15"/>
      <c r="AO46" s="20"/>
      <c r="AP46" s="11"/>
      <c r="AQ46" s="11"/>
      <c r="AR46" s="15"/>
      <c r="AT46" s="11"/>
      <c r="AU46" s="11"/>
      <c r="AV46" s="11"/>
      <c r="AW46" s="11"/>
      <c r="AY46" s="11"/>
      <c r="AZ46" s="11"/>
      <c r="BA46" s="11"/>
    </row>
    <row r="47" spans="1:53" ht="15" customHeight="1" x14ac:dyDescent="0.2">
      <c r="A47" s="56"/>
      <c r="B47" s="68" t="s">
        <v>66</v>
      </c>
      <c r="C47" s="60"/>
      <c r="D47" s="60"/>
      <c r="E47" s="60"/>
      <c r="F47" s="60"/>
      <c r="G47" s="60"/>
      <c r="H47" s="58"/>
      <c r="I47" s="58"/>
      <c r="J47" s="58"/>
      <c r="K47" s="58"/>
      <c r="L47" s="69">
        <v>21</v>
      </c>
      <c r="M47" s="92" t="str">
        <f>B32</f>
        <v>ANGEL BLAZQUEZ / CESAR</v>
      </c>
      <c r="N47" s="94"/>
      <c r="O47" s="92" t="str">
        <f>B33</f>
        <v>ANTONIO LUJAN / ISABEL</v>
      </c>
      <c r="P47" s="81"/>
      <c r="Q47" s="50">
        <v>6</v>
      </c>
      <c r="R47" s="51">
        <v>1</v>
      </c>
      <c r="S47" s="77"/>
      <c r="T47" s="50">
        <v>6</v>
      </c>
      <c r="U47" s="51">
        <v>0</v>
      </c>
      <c r="V47" s="77"/>
      <c r="W47" s="54"/>
      <c r="X47" s="55"/>
      <c r="Y47" s="42"/>
      <c r="Z47" s="29">
        <f t="shared" si="14"/>
        <v>1</v>
      </c>
      <c r="AA47" s="29">
        <f t="shared" si="20"/>
        <v>1</v>
      </c>
      <c r="AB47" s="29">
        <f t="shared" si="21"/>
        <v>0</v>
      </c>
      <c r="AC47" s="29">
        <f t="shared" si="22"/>
        <v>0</v>
      </c>
      <c r="AD47" s="29">
        <f t="shared" si="23"/>
        <v>1</v>
      </c>
      <c r="AE47" s="31"/>
      <c r="AF47" s="29">
        <f t="shared" si="15"/>
        <v>1</v>
      </c>
      <c r="AG47" s="29">
        <f t="shared" si="24"/>
        <v>1</v>
      </c>
      <c r="AH47" s="29">
        <f t="shared" si="16"/>
        <v>0</v>
      </c>
      <c r="AI47" s="29">
        <f t="shared" si="17"/>
        <v>0</v>
      </c>
      <c r="AJ47" s="29">
        <f t="shared" si="18"/>
        <v>0</v>
      </c>
      <c r="AK47" s="30">
        <f t="shared" si="25"/>
        <v>0</v>
      </c>
      <c r="AL47" s="29">
        <f t="shared" si="19"/>
        <v>0</v>
      </c>
      <c r="AM47" s="15"/>
      <c r="AN47" s="15"/>
      <c r="AO47" s="21"/>
      <c r="AP47" s="14"/>
      <c r="AQ47" s="15"/>
      <c r="AR47" s="15"/>
    </row>
    <row r="48" spans="1:53" ht="15" customHeight="1" x14ac:dyDescent="0.2">
      <c r="A48" s="57"/>
      <c r="B48" s="68"/>
      <c r="C48" s="42"/>
      <c r="D48" s="42"/>
      <c r="E48" s="42"/>
      <c r="F48" s="42"/>
      <c r="G48" s="42"/>
      <c r="H48" s="42"/>
      <c r="I48" s="42"/>
      <c r="J48" s="42"/>
      <c r="K48" s="42"/>
      <c r="L48" s="58"/>
      <c r="M48" s="42"/>
      <c r="N48" s="42"/>
      <c r="O48" s="42"/>
      <c r="P48" s="42"/>
      <c r="Q48" s="131"/>
      <c r="R48" s="132"/>
      <c r="S48" s="132"/>
      <c r="T48" s="132"/>
      <c r="U48" s="132"/>
      <c r="V48" s="133"/>
      <c r="W48" s="133"/>
      <c r="X48" s="134"/>
      <c r="Y48" s="42"/>
      <c r="AM48" s="23"/>
      <c r="AN48" s="23"/>
      <c r="AO48" s="20"/>
      <c r="AP48" s="22"/>
      <c r="AQ48" s="23"/>
      <c r="AR48" s="23"/>
    </row>
    <row r="49" spans="1:53" ht="15" customHeight="1" x14ac:dyDescent="0.2">
      <c r="A49" s="57"/>
      <c r="B49" s="68"/>
      <c r="C49" s="42"/>
      <c r="D49" s="42"/>
      <c r="E49" s="42"/>
      <c r="F49" s="42"/>
      <c r="G49" s="42"/>
      <c r="H49" s="42"/>
      <c r="I49" s="42"/>
      <c r="J49" s="42"/>
      <c r="K49" s="42"/>
      <c r="L49" s="58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AM49" s="9"/>
      <c r="AN49" s="3"/>
      <c r="AO49" s="3"/>
      <c r="AP49" s="3"/>
      <c r="AQ49" s="9"/>
      <c r="AR49" s="3"/>
    </row>
    <row r="50" spans="1:53" s="4" customFormat="1" ht="8.25" customHeight="1" x14ac:dyDescent="0.2">
      <c r="A50" s="32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8"/>
      <c r="AO50" s="39"/>
      <c r="AP50" s="38"/>
      <c r="AQ50" s="38"/>
      <c r="AR50" s="38"/>
      <c r="AS50" s="40"/>
      <c r="AT50" s="38"/>
      <c r="AU50" s="38"/>
      <c r="AV50" s="38"/>
      <c r="AW50" s="38"/>
      <c r="AX50" s="40"/>
      <c r="AY50" s="38"/>
      <c r="AZ50" s="38"/>
      <c r="BA50" s="38"/>
    </row>
    <row r="51" spans="1:53" ht="15" customHeight="1" x14ac:dyDescent="0.2">
      <c r="A51" s="41" t="s">
        <v>29</v>
      </c>
      <c r="B51" s="42"/>
      <c r="C51" s="42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s="8" customFormat="1" ht="15" customHeight="1" x14ac:dyDescent="0.2">
      <c r="A52" s="45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8"/>
      <c r="M52" s="41" t="s">
        <v>72</v>
      </c>
      <c r="N52" s="48"/>
      <c r="O52" s="48"/>
      <c r="P52" s="48"/>
      <c r="Q52" s="49"/>
      <c r="R52" s="49"/>
      <c r="S52" s="49"/>
      <c r="T52" s="49"/>
      <c r="U52" s="49"/>
      <c r="V52" s="49"/>
      <c r="W52" s="49"/>
      <c r="X52" s="49"/>
      <c r="Y52" s="48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8"/>
      <c r="AO52" s="39"/>
      <c r="AP52" s="38"/>
      <c r="AQ52" s="38"/>
      <c r="AR52" s="38"/>
      <c r="AS52" s="40"/>
      <c r="AT52" s="38"/>
      <c r="AU52" s="38"/>
      <c r="AV52" s="38"/>
      <c r="AW52" s="38"/>
      <c r="AX52" s="40"/>
      <c r="AY52" s="38"/>
      <c r="AZ52" s="38"/>
      <c r="BA52" s="38"/>
    </row>
    <row r="53" spans="1:53" s="4" customFormat="1" ht="26.25" customHeight="1" thickBot="1" x14ac:dyDescent="0.25">
      <c r="A53" s="56"/>
      <c r="B53" s="65" t="s">
        <v>10</v>
      </c>
      <c r="C53" s="6" t="s">
        <v>1</v>
      </c>
      <c r="D53" s="7" t="s">
        <v>3</v>
      </c>
      <c r="E53" s="7" t="s">
        <v>4</v>
      </c>
      <c r="F53" s="7" t="s">
        <v>5</v>
      </c>
      <c r="G53" s="7" t="s">
        <v>8</v>
      </c>
      <c r="H53" s="7" t="s">
        <v>9</v>
      </c>
      <c r="I53" s="7" t="s">
        <v>6</v>
      </c>
      <c r="J53" s="7" t="s">
        <v>7</v>
      </c>
      <c r="K53" s="60"/>
      <c r="L53" s="58"/>
      <c r="M53" s="119" t="s">
        <v>0</v>
      </c>
      <c r="N53" s="120"/>
      <c r="O53" s="119" t="s">
        <v>2</v>
      </c>
      <c r="P53" s="62"/>
      <c r="Q53" s="64" t="s">
        <v>11</v>
      </c>
      <c r="R53" s="62"/>
      <c r="S53" s="62"/>
      <c r="T53" s="64" t="s">
        <v>12</v>
      </c>
      <c r="U53" s="62"/>
      <c r="V53" s="62"/>
      <c r="W53" s="64" t="s">
        <v>13</v>
      </c>
      <c r="X53" s="62"/>
      <c r="Y53" s="62"/>
      <c r="Z53" s="5"/>
      <c r="AA53" s="5"/>
      <c r="AB53" s="5"/>
      <c r="AC53" s="5"/>
      <c r="AD53" s="5"/>
      <c r="AK53" s="5"/>
    </row>
    <row r="54" spans="1:53" s="4" customFormat="1" ht="15" customHeight="1" thickBot="1" x14ac:dyDescent="0.3">
      <c r="A54" s="56">
        <v>1</v>
      </c>
      <c r="B54" s="90" t="s">
        <v>44</v>
      </c>
      <c r="C54" s="27">
        <f>E54*2+F54*1</f>
        <v>12</v>
      </c>
      <c r="D54" s="28">
        <f>SUM(Z54:Z59)</f>
        <v>6</v>
      </c>
      <c r="E54" s="28">
        <f>SUM(AA54:AA59)</f>
        <v>6</v>
      </c>
      <c r="F54" s="28">
        <f>SUM(AB54:AB59)</f>
        <v>0</v>
      </c>
      <c r="G54" s="28">
        <f>SUM(AF54:AF59)+SUM(AG54:AG59)+SUM(AH54:AH59)</f>
        <v>12</v>
      </c>
      <c r="H54" s="28">
        <f>SUM(AJ54:AJ59)+SUM(AK54:AK59)+SUM(AL54:AL59)</f>
        <v>1</v>
      </c>
      <c r="I54" s="28">
        <f>SUM(Q54:Q59)+SUM(T54:T59)+SUM(W54:W59)</f>
        <v>77</v>
      </c>
      <c r="J54" s="28">
        <f>SUM(R54:R59)+SUM(U54:U59)+SUM(X54:X59)</f>
        <v>30</v>
      </c>
      <c r="K54" s="60"/>
      <c r="L54" s="69">
        <v>1</v>
      </c>
      <c r="M54" s="97" t="str">
        <f>B54</f>
        <v>JULIO / FRAN</v>
      </c>
      <c r="N54" s="98"/>
      <c r="O54" s="97" t="str">
        <f t="shared" ref="O54:O59" si="26">B55</f>
        <v>JOSE ANDRÉS / PACO MENDIOLA</v>
      </c>
      <c r="P54" s="66"/>
      <c r="Q54" s="50">
        <v>6</v>
      </c>
      <c r="R54" s="51">
        <v>1</v>
      </c>
      <c r="S54" s="67"/>
      <c r="T54" s="50">
        <v>6</v>
      </c>
      <c r="U54" s="51">
        <v>0</v>
      </c>
      <c r="V54" s="67"/>
      <c r="W54" s="50"/>
      <c r="X54" s="51"/>
      <c r="Y54" s="62"/>
      <c r="Z54" s="29">
        <f t="shared" ref="Z54:Z74" si="27">IF(Q54+R54=0,,1)</f>
        <v>1</v>
      </c>
      <c r="AA54" s="29">
        <f>IF(OR((AND(Q54&gt;R54,T54&gt;U54)),(AND(Q54&gt;R54,W54&gt;X54)),(AND(T54&gt;U54,W54&gt;X54))),1,0)*Z54</f>
        <v>1</v>
      </c>
      <c r="AB54" s="29">
        <f>IF(OR((AND(Q54&gt;R54,T54&gt;U54)),(AND(Q54&gt;R54,W54&gt;X54)),(AND(T54&gt;U54,W54&gt;X54))),0,1)*Z54</f>
        <v>0</v>
      </c>
      <c r="AC54" s="29">
        <f>IF(OR((AND(Q54&gt;R54,T54&gt;U54)),(AND(Q54&gt;R54,W54&gt;X54)),(AND(T54&gt;U54,W54&gt;X54))),0,1)*Z54</f>
        <v>0</v>
      </c>
      <c r="AD54" s="29">
        <f>IF(OR((AND(Q54&gt;R54,T54&gt;U54)),(AND(Q54&gt;R54,W54&gt;X54)),(AND(T54&gt;U54,W54&gt;X54))),1,0)*Z54</f>
        <v>1</v>
      </c>
      <c r="AE54" s="29"/>
      <c r="AF54" s="29">
        <f t="shared" ref="AF54:AF74" si="28">IF(Q54&gt;R54,1,0)*Z54</f>
        <v>1</v>
      </c>
      <c r="AG54" s="29">
        <f>IF(T54&gt;U54,1,0)*Z54</f>
        <v>1</v>
      </c>
      <c r="AH54" s="29">
        <f t="shared" ref="AH54:AH74" si="29">IF(W54&gt;X54,1,0)*AI54</f>
        <v>0</v>
      </c>
      <c r="AI54" s="29">
        <f t="shared" ref="AI54:AI74" si="30">IF(W54=X54,0,1)</f>
        <v>0</v>
      </c>
      <c r="AJ54" s="29">
        <f t="shared" ref="AJ54:AJ74" si="31">IF(Q54&gt;R54,0,1)*Z54</f>
        <v>0</v>
      </c>
      <c r="AK54" s="30">
        <f>IF(T54&gt;U54,0,1)*Z54</f>
        <v>0</v>
      </c>
      <c r="AL54" s="29">
        <f t="shared" ref="AL54:AL74" si="32">IF(W54&gt;X54,0,1)*AI54</f>
        <v>0</v>
      </c>
      <c r="AM54" s="12"/>
      <c r="AN54" s="11"/>
      <c r="AO54" s="13"/>
      <c r="AP54" s="11"/>
      <c r="AQ54" s="11"/>
      <c r="AR54" s="11"/>
      <c r="AT54" s="11"/>
      <c r="AU54" s="11"/>
      <c r="AV54" s="11"/>
      <c r="AW54" s="11"/>
      <c r="AY54" s="11"/>
      <c r="AZ54" s="11"/>
      <c r="BA54" s="11"/>
    </row>
    <row r="55" spans="1:53" s="4" customFormat="1" ht="15" customHeight="1" thickBot="1" x14ac:dyDescent="0.3">
      <c r="A55" s="56">
        <v>2</v>
      </c>
      <c r="B55" s="91" t="s">
        <v>45</v>
      </c>
      <c r="C55" s="27">
        <f t="shared" ref="C55:C60" si="33">E55*2+F55*1</f>
        <v>7</v>
      </c>
      <c r="D55" s="28">
        <f>Z54+SUM(Z60:Z64)</f>
        <v>6</v>
      </c>
      <c r="E55" s="28">
        <f>AC54+SUM(AA60:AA64)</f>
        <v>1</v>
      </c>
      <c r="F55" s="28">
        <f>AD54+SUM(AB60:AB64)</f>
        <v>5</v>
      </c>
      <c r="G55" s="28">
        <f>SUM(AF60:AF64)+SUM(AG60:AG64)+SUM(AH60:AH64)+AJ54+AK54+AL54</f>
        <v>4</v>
      </c>
      <c r="H55" s="28">
        <f>SUM(AJ60:AJ64)+SUM(AK60:AK64)+SUM(AL60:AL64)+AF54+AG54+AH54</f>
        <v>11</v>
      </c>
      <c r="I55" s="28">
        <f>R54+U54+X54+SUM(Q60:Q64)+SUM(T60:T64)+SUM(W60:W64)</f>
        <v>49</v>
      </c>
      <c r="J55" s="28">
        <f>Q54+T54+W54+SUM(R60:R64)+SUM(U60:U64)+SUM(X60:X64)</f>
        <v>81</v>
      </c>
      <c r="K55" s="60"/>
      <c r="L55" s="69">
        <v>2</v>
      </c>
      <c r="M55" s="97" t="str">
        <f>B54</f>
        <v>JULIO / FRAN</v>
      </c>
      <c r="N55" s="99"/>
      <c r="O55" s="97" t="str">
        <f t="shared" si="26"/>
        <v>VICTORIANO / CAYETANO</v>
      </c>
      <c r="P55" s="66"/>
      <c r="Q55" s="50">
        <v>7</v>
      </c>
      <c r="R55" s="51">
        <v>5</v>
      </c>
      <c r="S55" s="67"/>
      <c r="T55" s="50">
        <v>4</v>
      </c>
      <c r="U55" s="51">
        <v>6</v>
      </c>
      <c r="V55" s="67"/>
      <c r="W55" s="52">
        <v>6</v>
      </c>
      <c r="X55" s="53">
        <v>3</v>
      </c>
      <c r="Y55" s="62"/>
      <c r="Z55" s="29">
        <f t="shared" si="27"/>
        <v>1</v>
      </c>
      <c r="AA55" s="29">
        <f t="shared" ref="AA55:AA74" si="34">IF(OR((AND(Q55&gt;R55,T55&gt;U55)),(AND(Q55&gt;R55,W55&gt;X55)),(AND(T55&gt;U55,W55&gt;X55))),1,0)*Z55</f>
        <v>1</v>
      </c>
      <c r="AB55" s="29">
        <f t="shared" ref="AB55:AB74" si="35">IF(OR((AND(Q55&gt;R55,T55&gt;U55)),(AND(Q55&gt;R55,W55&gt;X55)),(AND(T55&gt;U55,W55&gt;X55))),0,1)*Z55</f>
        <v>0</v>
      </c>
      <c r="AC55" s="29">
        <f t="shared" ref="AC55:AC74" si="36">IF(OR((AND(Q55&gt;R55,T55&gt;U55)),(AND(Q55&gt;R55,W55&gt;X55)),(AND(T55&gt;U55,W55&gt;X55))),0,1)*Z55</f>
        <v>0</v>
      </c>
      <c r="AD55" s="29">
        <f t="shared" ref="AD55:AD74" si="37">IF(OR((AND(Q55&gt;R55,T55&gt;U55)),(AND(Q55&gt;R55,W55&gt;X55)),(AND(T55&gt;U55,W55&gt;X55))),1,0)*Z55</f>
        <v>1</v>
      </c>
      <c r="AE55" s="29"/>
      <c r="AF55" s="29">
        <f t="shared" si="28"/>
        <v>1</v>
      </c>
      <c r="AG55" s="29">
        <f t="shared" ref="AG55:AG74" si="38">IF(T55&gt;U55,1,0)*Z55</f>
        <v>0</v>
      </c>
      <c r="AH55" s="29">
        <f t="shared" si="29"/>
        <v>1</v>
      </c>
      <c r="AI55" s="29">
        <f t="shared" si="30"/>
        <v>1</v>
      </c>
      <c r="AJ55" s="29">
        <f t="shared" si="31"/>
        <v>0</v>
      </c>
      <c r="AK55" s="30">
        <f t="shared" ref="AK55:AK74" si="39">IF(T55&gt;U55,0,1)*Z55</f>
        <v>1</v>
      </c>
      <c r="AL55" s="29">
        <f t="shared" si="32"/>
        <v>0</v>
      </c>
      <c r="AM55" s="12"/>
      <c r="AN55" s="11"/>
      <c r="AO55" s="16"/>
      <c r="AP55" s="11"/>
      <c r="AQ55" s="11"/>
      <c r="AR55" s="11"/>
      <c r="AT55" s="11"/>
      <c r="AU55" s="11"/>
      <c r="AV55" s="11"/>
      <c r="AW55" s="11"/>
      <c r="AY55" s="11"/>
      <c r="AZ55" s="11"/>
      <c r="BA55" s="11"/>
    </row>
    <row r="56" spans="1:53" s="4" customFormat="1" ht="15" customHeight="1" thickBot="1" x14ac:dyDescent="0.3">
      <c r="A56" s="56">
        <v>3</v>
      </c>
      <c r="B56" s="90" t="s">
        <v>46</v>
      </c>
      <c r="C56" s="27">
        <f t="shared" si="33"/>
        <v>11</v>
      </c>
      <c r="D56" s="28">
        <f>Z55+Z60+SUM(Z65:Z68)</f>
        <v>6</v>
      </c>
      <c r="E56" s="28">
        <f>AC55+AC60+SUM(AA65:AA68)</f>
        <v>5</v>
      </c>
      <c r="F56" s="28">
        <f>AD55+AD60+SUM(AB65:AB68)</f>
        <v>1</v>
      </c>
      <c r="G56" s="28">
        <f>SUM(AF65:AF68)+SUM(AG65:AG68)+SUM(AH65:AH68)+AJ55+AK55+AL55+AJ60+AK60+AL60</f>
        <v>11</v>
      </c>
      <c r="H56" s="28">
        <f>SUM(AJ65:AJ68)+SUM(AK65:AK68)+SUM(AL65:AL68)+AF55+AG55+AH55+AF60+AG60+AH60</f>
        <v>3</v>
      </c>
      <c r="I56" s="28">
        <f>R55+R60+U55+U60+X55+X60+SUM(Q65:Q68)+SUM(T65:T68)+SUM(W65:W68)</f>
        <v>79</v>
      </c>
      <c r="J56" s="28">
        <f>Q55+Q60+T55+T60+W55+W60+SUM(R65:R68)+SUM(U65:U68)+SUM(X65:X68)</f>
        <v>49</v>
      </c>
      <c r="K56" s="60"/>
      <c r="L56" s="69">
        <v>3</v>
      </c>
      <c r="M56" s="97" t="str">
        <f>B54</f>
        <v>JULIO / FRAN</v>
      </c>
      <c r="N56" s="99"/>
      <c r="O56" s="97" t="str">
        <f t="shared" si="26"/>
        <v>EMILIO LIBRERO/ J.LUIS FDEZ</v>
      </c>
      <c r="P56" s="66"/>
      <c r="Q56" s="50">
        <v>6</v>
      </c>
      <c r="R56" s="51">
        <v>3</v>
      </c>
      <c r="S56" s="67"/>
      <c r="T56" s="50">
        <v>6</v>
      </c>
      <c r="U56" s="51">
        <v>2</v>
      </c>
      <c r="V56" s="67"/>
      <c r="W56" s="52"/>
      <c r="X56" s="53"/>
      <c r="Y56" s="62"/>
      <c r="Z56" s="29">
        <f t="shared" si="27"/>
        <v>1</v>
      </c>
      <c r="AA56" s="29">
        <f t="shared" si="34"/>
        <v>1</v>
      </c>
      <c r="AB56" s="29">
        <f t="shared" si="35"/>
        <v>0</v>
      </c>
      <c r="AC56" s="29">
        <f t="shared" si="36"/>
        <v>0</v>
      </c>
      <c r="AD56" s="29">
        <f t="shared" si="37"/>
        <v>1</v>
      </c>
      <c r="AE56" s="29"/>
      <c r="AF56" s="29">
        <f t="shared" si="28"/>
        <v>1</v>
      </c>
      <c r="AG56" s="29">
        <f t="shared" si="38"/>
        <v>1</v>
      </c>
      <c r="AH56" s="29">
        <f t="shared" si="29"/>
        <v>0</v>
      </c>
      <c r="AI56" s="29">
        <f t="shared" si="30"/>
        <v>0</v>
      </c>
      <c r="AJ56" s="29">
        <f t="shared" si="31"/>
        <v>0</v>
      </c>
      <c r="AK56" s="30">
        <f t="shared" si="39"/>
        <v>0</v>
      </c>
      <c r="AL56" s="29">
        <f t="shared" si="32"/>
        <v>0</v>
      </c>
      <c r="AM56" s="12"/>
      <c r="AN56" s="11"/>
      <c r="AO56" s="13"/>
      <c r="AP56" s="11"/>
      <c r="AQ56" s="11"/>
      <c r="AR56" s="11"/>
      <c r="AT56" s="11"/>
      <c r="AU56" s="11"/>
      <c r="AV56" s="11"/>
      <c r="AW56" s="11"/>
      <c r="AY56" s="11"/>
      <c r="AZ56" s="11"/>
      <c r="BA56" s="11"/>
    </row>
    <row r="57" spans="1:53" s="4" customFormat="1" ht="15" customHeight="1" thickBot="1" x14ac:dyDescent="0.3">
      <c r="A57" s="56">
        <v>4</v>
      </c>
      <c r="B57" s="91" t="s">
        <v>47</v>
      </c>
      <c r="C57" s="27">
        <f t="shared" si="33"/>
        <v>8</v>
      </c>
      <c r="D57" s="28">
        <f>Z56+Z61+Z65+SUM(Z69:Z71)</f>
        <v>6</v>
      </c>
      <c r="E57" s="28">
        <f>AC56+AC61+AC65+SUM(AA69:AA71)</f>
        <v>2</v>
      </c>
      <c r="F57" s="28">
        <f>AD56+AD61+AD65+SUM(AB69:AB71)</f>
        <v>4</v>
      </c>
      <c r="G57" s="28">
        <f>SUM(AF69:AF71)+SUM(AG69:AG71)+SUM(AH69:AH71)+AJ56+AK56+AL56+AJ61+AK61+AL61+AJ65+AK65+AL65</f>
        <v>6</v>
      </c>
      <c r="H57" s="28">
        <f>SUM(AJ69:AJ71)+SUM(AK69:AK71)+SUM(AL69:AL71)+AF56+AG56+AH56+AF61+AG61+AH61+AF65+AH65+AG65</f>
        <v>10</v>
      </c>
      <c r="I57" s="28">
        <f>R56+R61+R65+U56+U61+U65+X56+X61+X65+SUM(Q69:Q71)+SUM(T69:T71)+SUM(W69:W71)</f>
        <v>73</v>
      </c>
      <c r="J57" s="28">
        <f>Q56+Q61+Q65+T56+T61+T65+W56+W61+W65+SUM(R69:R71)+SUM(U69:U71)+SUM(X69:X71)</f>
        <v>82</v>
      </c>
      <c r="K57" s="60"/>
      <c r="L57" s="69">
        <v>4</v>
      </c>
      <c r="M57" s="97" t="str">
        <f>B54</f>
        <v>JULIO / FRAN</v>
      </c>
      <c r="N57" s="100"/>
      <c r="O57" s="97" t="str">
        <f t="shared" si="26"/>
        <v>TETE / BELEN</v>
      </c>
      <c r="P57" s="66"/>
      <c r="Q57" s="50">
        <v>6</v>
      </c>
      <c r="R57" s="51">
        <v>1</v>
      </c>
      <c r="S57" s="67"/>
      <c r="T57" s="50">
        <v>6</v>
      </c>
      <c r="U57" s="51">
        <v>1</v>
      </c>
      <c r="V57" s="67"/>
      <c r="W57" s="52"/>
      <c r="X57" s="53"/>
      <c r="Y57" s="62"/>
      <c r="Z57" s="29">
        <f t="shared" si="27"/>
        <v>1</v>
      </c>
      <c r="AA57" s="29">
        <f t="shared" si="34"/>
        <v>1</v>
      </c>
      <c r="AB57" s="29">
        <f t="shared" si="35"/>
        <v>0</v>
      </c>
      <c r="AC57" s="29">
        <f t="shared" si="36"/>
        <v>0</v>
      </c>
      <c r="AD57" s="29">
        <f t="shared" si="37"/>
        <v>1</v>
      </c>
      <c r="AE57" s="29"/>
      <c r="AF57" s="29">
        <f t="shared" si="28"/>
        <v>1</v>
      </c>
      <c r="AG57" s="29">
        <f t="shared" si="38"/>
        <v>1</v>
      </c>
      <c r="AH57" s="29">
        <f t="shared" si="29"/>
        <v>0</v>
      </c>
      <c r="AI57" s="29">
        <f t="shared" si="30"/>
        <v>0</v>
      </c>
      <c r="AJ57" s="29">
        <f t="shared" si="31"/>
        <v>0</v>
      </c>
      <c r="AK57" s="30">
        <f t="shared" si="39"/>
        <v>0</v>
      </c>
      <c r="AL57" s="29">
        <f t="shared" si="32"/>
        <v>0</v>
      </c>
      <c r="AM57" s="12"/>
      <c r="AN57" s="11"/>
      <c r="AO57" s="13"/>
      <c r="AP57" s="11"/>
      <c r="AQ57" s="11"/>
      <c r="AR57" s="11"/>
      <c r="AT57" s="11"/>
      <c r="AU57" s="11"/>
      <c r="AV57" s="11"/>
      <c r="AW57" s="11"/>
      <c r="AY57" s="11"/>
      <c r="AZ57" s="11"/>
      <c r="BA57" s="11"/>
    </row>
    <row r="58" spans="1:53" s="4" customFormat="1" ht="15" customHeight="1" thickBot="1" x14ac:dyDescent="0.3">
      <c r="A58" s="56">
        <v>5</v>
      </c>
      <c r="B58" s="91" t="s">
        <v>48</v>
      </c>
      <c r="C58" s="27">
        <f t="shared" si="33"/>
        <v>8</v>
      </c>
      <c r="D58" s="28">
        <f>Z57+Z62+Z66+Z69+SUM(Z72:Z73)</f>
        <v>6</v>
      </c>
      <c r="E58" s="28">
        <f>AC57+AC62+AC66+AC69+SUM(AA72:AA73)</f>
        <v>2</v>
      </c>
      <c r="F58" s="28">
        <f>AD57+AD62+AD66+AD69+SUM(AB72:AB73)</f>
        <v>4</v>
      </c>
      <c r="G58" s="28">
        <f>SUM(AF72:AF73)+SUM(AG72:AG73)+SUM(AH72:AH73)+AJ57+AK57+AL57+AJ62+AK62+AL62+AJ66+AK66+AL66+AJ69+AK69+AL69</f>
        <v>6</v>
      </c>
      <c r="H58" s="28">
        <f>SUM(AJ72:AJ73)+SUM(AK72:AK73)+SUM(AL72:AL73)+AF57+AG57+AH57+AF62+AG62+AH62+AH66+AG66+AF66+AH69+AG69+AF69</f>
        <v>8</v>
      </c>
      <c r="I58" s="28">
        <f>R57+R62+R66+R69+U57+U62+U66+U69+X57+X62+X66+X69+SUM(Q72:Q73)+SUM(T72:T73)+SUM(W72:W73)</f>
        <v>57</v>
      </c>
      <c r="J58" s="28">
        <f>Q57+Q62+Q66+Q69+T57+T62+T66+T69+W57+W62+W66+W69+SUM(R72:R73)+SUM(U72:U73)+SUM(X72:X73)</f>
        <v>69</v>
      </c>
      <c r="K58" s="60"/>
      <c r="L58" s="69">
        <v>5</v>
      </c>
      <c r="M58" s="97" t="str">
        <f>B54</f>
        <v>JULIO / FRAN</v>
      </c>
      <c r="N58" s="100"/>
      <c r="O58" s="97" t="str">
        <f t="shared" si="26"/>
        <v>VICTOR CASTILLO / JAVIER RAMOS</v>
      </c>
      <c r="P58" s="66"/>
      <c r="Q58" s="50">
        <v>6</v>
      </c>
      <c r="R58" s="51">
        <v>2</v>
      </c>
      <c r="S58" s="67"/>
      <c r="T58" s="50">
        <v>6</v>
      </c>
      <c r="U58" s="51">
        <v>3</v>
      </c>
      <c r="V58" s="67"/>
      <c r="W58" s="50"/>
      <c r="X58" s="51"/>
      <c r="Y58" s="62"/>
      <c r="Z58" s="29">
        <f t="shared" si="27"/>
        <v>1</v>
      </c>
      <c r="AA58" s="29">
        <f t="shared" si="34"/>
        <v>1</v>
      </c>
      <c r="AB58" s="29">
        <f t="shared" si="35"/>
        <v>0</v>
      </c>
      <c r="AC58" s="29">
        <f t="shared" si="36"/>
        <v>0</v>
      </c>
      <c r="AD58" s="29">
        <f t="shared" si="37"/>
        <v>1</v>
      </c>
      <c r="AE58" s="29"/>
      <c r="AF58" s="29">
        <f t="shared" si="28"/>
        <v>1</v>
      </c>
      <c r="AG58" s="29">
        <f t="shared" si="38"/>
        <v>1</v>
      </c>
      <c r="AH58" s="29">
        <f t="shared" si="29"/>
        <v>0</v>
      </c>
      <c r="AI58" s="29">
        <f t="shared" si="30"/>
        <v>0</v>
      </c>
      <c r="AJ58" s="29">
        <f t="shared" si="31"/>
        <v>0</v>
      </c>
      <c r="AK58" s="30">
        <f t="shared" si="39"/>
        <v>0</v>
      </c>
      <c r="AL58" s="29">
        <f t="shared" si="32"/>
        <v>0</v>
      </c>
      <c r="AM58" s="12"/>
      <c r="AN58" s="11"/>
      <c r="AO58" s="13"/>
      <c r="AP58" s="11"/>
      <c r="AQ58" s="11"/>
      <c r="AR58" s="11"/>
      <c r="AT58" s="11"/>
      <c r="AU58" s="11"/>
      <c r="AV58" s="11"/>
      <c r="AW58" s="11"/>
      <c r="AY58" s="11"/>
      <c r="AZ58" s="11"/>
      <c r="BA58" s="11"/>
    </row>
    <row r="59" spans="1:53" s="4" customFormat="1" ht="15" customHeight="1" thickBot="1" x14ac:dyDescent="0.3">
      <c r="A59" s="56">
        <v>6</v>
      </c>
      <c r="B59" s="90" t="s">
        <v>49</v>
      </c>
      <c r="C59" s="27">
        <f t="shared" si="33"/>
        <v>8</v>
      </c>
      <c r="D59" s="28">
        <f>Z58+Z63+Z67+Z70+Z72+Z74</f>
        <v>6</v>
      </c>
      <c r="E59" s="28">
        <f>AC58+AC63+AC67+AC70+AC72+AA74</f>
        <v>2</v>
      </c>
      <c r="F59" s="28">
        <f>AD58+AD63+AD67+AD70+AD72+AB74</f>
        <v>4</v>
      </c>
      <c r="G59" s="28">
        <f>AF74+AG74+AH74+AJ58+AK58+AL58+AJ63+AK63+AL63+AJ67+AK67+AL67+AJ70+AK70+AL70+AJ72+AK72+AL72</f>
        <v>5</v>
      </c>
      <c r="H59" s="28">
        <f>AJ74+AK74+AL74+AF58+AG58+AH58+AF63+AG63+AH63+AF67+AG67+AH67+AF70+AG70+AH70+AF72+AG72+AH72</f>
        <v>10</v>
      </c>
      <c r="I59" s="28">
        <f>R58+R63+R67+R70+R72+U58+U63+U67+U70+U72+X58+X63+X67+X70+X72+Q74+T74+W74</f>
        <v>66</v>
      </c>
      <c r="J59" s="28">
        <f>Q58+Q63+Q67+Q70+Q72+T58+T63+T67+T70+T72+W58+W63+W67+W70+W72+R74+U74+X74</f>
        <v>83</v>
      </c>
      <c r="K59" s="60"/>
      <c r="L59" s="69">
        <v>6</v>
      </c>
      <c r="M59" s="97" t="str">
        <f>B54</f>
        <v>JULIO / FRAN</v>
      </c>
      <c r="N59" s="97"/>
      <c r="O59" s="118" t="str">
        <f t="shared" si="26"/>
        <v>ANTONIO FDEZ / ANTONIO MONTERO</v>
      </c>
      <c r="P59" s="66"/>
      <c r="Q59" s="50">
        <v>6</v>
      </c>
      <c r="R59" s="51">
        <v>2</v>
      </c>
      <c r="S59" s="67"/>
      <c r="T59" s="50">
        <v>6</v>
      </c>
      <c r="U59" s="51">
        <v>1</v>
      </c>
      <c r="V59" s="67"/>
      <c r="W59" s="52"/>
      <c r="X59" s="53"/>
      <c r="Y59" s="63"/>
      <c r="Z59" s="29">
        <f t="shared" si="27"/>
        <v>1</v>
      </c>
      <c r="AA59" s="29">
        <f t="shared" si="34"/>
        <v>1</v>
      </c>
      <c r="AB59" s="29">
        <f t="shared" si="35"/>
        <v>0</v>
      </c>
      <c r="AC59" s="29">
        <f t="shared" si="36"/>
        <v>0</v>
      </c>
      <c r="AD59" s="29">
        <f t="shared" si="37"/>
        <v>1</v>
      </c>
      <c r="AE59" s="29"/>
      <c r="AF59" s="29">
        <f t="shared" si="28"/>
        <v>1</v>
      </c>
      <c r="AG59" s="29">
        <f t="shared" si="38"/>
        <v>1</v>
      </c>
      <c r="AH59" s="29">
        <f t="shared" si="29"/>
        <v>0</v>
      </c>
      <c r="AI59" s="29">
        <f t="shared" si="30"/>
        <v>0</v>
      </c>
      <c r="AJ59" s="29">
        <f t="shared" si="31"/>
        <v>0</v>
      </c>
      <c r="AK59" s="30">
        <f t="shared" si="39"/>
        <v>0</v>
      </c>
      <c r="AL59" s="29">
        <f t="shared" si="32"/>
        <v>0</v>
      </c>
      <c r="AM59" s="12"/>
      <c r="AN59" s="11"/>
      <c r="AO59" s="16"/>
      <c r="AP59" s="11"/>
      <c r="AQ59" s="11"/>
      <c r="AR59" s="11"/>
      <c r="AT59" s="11"/>
      <c r="AU59" s="11"/>
      <c r="AV59" s="11"/>
      <c r="AW59" s="11"/>
      <c r="AY59" s="11"/>
      <c r="AZ59" s="11"/>
      <c r="BA59" s="11"/>
    </row>
    <row r="60" spans="1:53" s="4" customFormat="1" ht="15" customHeight="1" thickBot="1" x14ac:dyDescent="0.25">
      <c r="A60" s="56">
        <v>7</v>
      </c>
      <c r="B60" s="91" t="s">
        <v>50</v>
      </c>
      <c r="C60" s="27">
        <f t="shared" si="33"/>
        <v>9</v>
      </c>
      <c r="D60" s="28">
        <f>Z59+Z64+Z68+Z71+Z73+Z74</f>
        <v>6</v>
      </c>
      <c r="E60" s="28">
        <f>AC59+AC64+AC68+AC71+AC73+AC74</f>
        <v>3</v>
      </c>
      <c r="F60" s="28">
        <f>AD59+AD64+AD68+AD71+AD73+AD74</f>
        <v>3</v>
      </c>
      <c r="G60" s="28">
        <f>AJ59+AK59+AL59+AJ64+AK64+AL64+AJ68+AK68+AL68+AJ71+AK71+AL71+AJ73+AK73+AL73+AJ74+AK74+AL74</f>
        <v>7</v>
      </c>
      <c r="H60" s="28">
        <f>AF59+AG59+AH59+AF64+AH64+AG64+AF68+AG68+AH68+AF71+AG71+AH71+AF73+AG73+AH73+AF74+AG74+AH74</f>
        <v>8</v>
      </c>
      <c r="I60" s="28">
        <f>R59+R64+R68+R71+R73+R74+U59+U64+U68+U71+U73+U74+X59+X64+X68+X71+X73+X74</f>
        <v>65</v>
      </c>
      <c r="J60" s="28">
        <f>Q59+Q64+Q68+Q71+Q73+Q74+T59+T64+T68+T71+T73+T74+W59+W64+W68+W71+W73+W74</f>
        <v>72</v>
      </c>
      <c r="K60" s="60"/>
      <c r="L60" s="69">
        <v>7</v>
      </c>
      <c r="M60" s="97" t="str">
        <f>B55</f>
        <v>JOSE ANDRÉS / PACO MENDIOLA</v>
      </c>
      <c r="N60" s="99"/>
      <c r="O60" s="97" t="str">
        <f>B56</f>
        <v>VICTORIANO / CAYETANO</v>
      </c>
      <c r="P60" s="62"/>
      <c r="Q60" s="50">
        <v>1</v>
      </c>
      <c r="R60" s="51">
        <v>6</v>
      </c>
      <c r="S60" s="67"/>
      <c r="T60" s="50">
        <v>4</v>
      </c>
      <c r="U60" s="51">
        <v>6</v>
      </c>
      <c r="V60" s="67"/>
      <c r="W60" s="52"/>
      <c r="X60" s="53"/>
      <c r="Y60" s="62"/>
      <c r="Z60" s="29">
        <f t="shared" si="27"/>
        <v>1</v>
      </c>
      <c r="AA60" s="29">
        <f t="shared" si="34"/>
        <v>0</v>
      </c>
      <c r="AB60" s="29">
        <f t="shared" si="35"/>
        <v>1</v>
      </c>
      <c r="AC60" s="29">
        <f t="shared" si="36"/>
        <v>1</v>
      </c>
      <c r="AD60" s="29">
        <f t="shared" si="37"/>
        <v>0</v>
      </c>
      <c r="AE60" s="29"/>
      <c r="AF60" s="29">
        <f t="shared" si="28"/>
        <v>0</v>
      </c>
      <c r="AG60" s="29">
        <f t="shared" si="38"/>
        <v>0</v>
      </c>
      <c r="AH60" s="29">
        <f t="shared" si="29"/>
        <v>0</v>
      </c>
      <c r="AI60" s="29">
        <f t="shared" si="30"/>
        <v>0</v>
      </c>
      <c r="AJ60" s="29">
        <f t="shared" si="31"/>
        <v>1</v>
      </c>
      <c r="AK60" s="30">
        <f t="shared" si="39"/>
        <v>1</v>
      </c>
      <c r="AL60" s="29">
        <f t="shared" si="32"/>
        <v>0</v>
      </c>
      <c r="AM60" s="12"/>
      <c r="AN60" s="11"/>
      <c r="AO60" s="16"/>
      <c r="AP60" s="11"/>
      <c r="AQ60" s="11"/>
      <c r="AR60" s="11"/>
      <c r="AT60" s="11"/>
      <c r="AU60" s="11"/>
      <c r="AV60" s="11"/>
      <c r="AW60" s="11"/>
      <c r="AY60" s="11"/>
      <c r="AZ60" s="11"/>
      <c r="BA60" s="11"/>
    </row>
    <row r="61" spans="1:53" s="4" customFormat="1" ht="15" customHeight="1" thickBot="1" x14ac:dyDescent="0.25">
      <c r="A61" s="56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9">
        <v>8</v>
      </c>
      <c r="M61" s="97" t="str">
        <f>B55</f>
        <v>JOSE ANDRÉS / PACO MENDIOLA</v>
      </c>
      <c r="N61" s="99"/>
      <c r="O61" s="97" t="str">
        <f>B57</f>
        <v>EMILIO LIBRERO/ J.LUIS FDEZ</v>
      </c>
      <c r="P61" s="62"/>
      <c r="Q61" s="50">
        <v>6</v>
      </c>
      <c r="R61" s="51">
        <v>4</v>
      </c>
      <c r="S61" s="67"/>
      <c r="T61" s="50">
        <v>3</v>
      </c>
      <c r="U61" s="51">
        <v>6</v>
      </c>
      <c r="V61" s="67"/>
      <c r="W61" s="52">
        <v>2</v>
      </c>
      <c r="X61" s="53">
        <v>6</v>
      </c>
      <c r="Y61" s="62"/>
      <c r="Z61" s="29">
        <f t="shared" si="27"/>
        <v>1</v>
      </c>
      <c r="AA61" s="29">
        <f t="shared" si="34"/>
        <v>0</v>
      </c>
      <c r="AB61" s="29">
        <f t="shared" si="35"/>
        <v>1</v>
      </c>
      <c r="AC61" s="29">
        <f t="shared" si="36"/>
        <v>1</v>
      </c>
      <c r="AD61" s="29">
        <f t="shared" si="37"/>
        <v>0</v>
      </c>
      <c r="AE61" s="29"/>
      <c r="AF61" s="29">
        <f t="shared" si="28"/>
        <v>1</v>
      </c>
      <c r="AG61" s="29">
        <f t="shared" si="38"/>
        <v>0</v>
      </c>
      <c r="AH61" s="29">
        <f t="shared" si="29"/>
        <v>0</v>
      </c>
      <c r="AI61" s="29">
        <f t="shared" si="30"/>
        <v>1</v>
      </c>
      <c r="AJ61" s="29">
        <f t="shared" si="31"/>
        <v>0</v>
      </c>
      <c r="AK61" s="30">
        <f t="shared" si="39"/>
        <v>1</v>
      </c>
      <c r="AL61" s="29">
        <f t="shared" si="32"/>
        <v>1</v>
      </c>
      <c r="AM61" s="12"/>
      <c r="AN61" s="11"/>
      <c r="AO61" s="16"/>
      <c r="AP61" s="11"/>
      <c r="AQ61" s="11"/>
      <c r="AR61" s="11"/>
      <c r="AT61" s="11"/>
      <c r="AU61" s="11"/>
      <c r="AV61" s="11"/>
      <c r="AW61" s="11"/>
      <c r="AY61" s="11"/>
      <c r="AZ61" s="11"/>
      <c r="BA61" s="11"/>
    </row>
    <row r="62" spans="1:53" s="4" customFormat="1" ht="15" customHeight="1" thickBot="1" x14ac:dyDescent="0.25">
      <c r="A62" s="56"/>
      <c r="B62" s="43" t="s">
        <v>14</v>
      </c>
      <c r="C62" s="60"/>
      <c r="D62" s="60"/>
      <c r="E62" s="60"/>
      <c r="F62" s="60"/>
      <c r="G62" s="60"/>
      <c r="H62" s="60"/>
      <c r="I62" s="60"/>
      <c r="J62" s="60"/>
      <c r="K62" s="60"/>
      <c r="L62" s="69">
        <v>9</v>
      </c>
      <c r="M62" s="97" t="str">
        <f>B55</f>
        <v>JOSE ANDRÉS / PACO MENDIOLA</v>
      </c>
      <c r="N62" s="99"/>
      <c r="O62" s="97" t="str">
        <f>B58</f>
        <v>TETE / BELEN</v>
      </c>
      <c r="P62" s="62"/>
      <c r="Q62" s="50">
        <v>3</v>
      </c>
      <c r="R62" s="51">
        <v>6</v>
      </c>
      <c r="S62" s="67"/>
      <c r="T62" s="50">
        <v>0</v>
      </c>
      <c r="U62" s="51">
        <v>6</v>
      </c>
      <c r="V62" s="67"/>
      <c r="W62" s="52"/>
      <c r="X62" s="53"/>
      <c r="Y62" s="62"/>
      <c r="Z62" s="29">
        <f t="shared" si="27"/>
        <v>1</v>
      </c>
      <c r="AA62" s="29">
        <f t="shared" si="34"/>
        <v>0</v>
      </c>
      <c r="AB62" s="29">
        <f t="shared" si="35"/>
        <v>1</v>
      </c>
      <c r="AC62" s="29">
        <f t="shared" si="36"/>
        <v>1</v>
      </c>
      <c r="AD62" s="29">
        <f t="shared" si="37"/>
        <v>0</v>
      </c>
      <c r="AE62" s="29"/>
      <c r="AF62" s="29">
        <f t="shared" si="28"/>
        <v>0</v>
      </c>
      <c r="AG62" s="29">
        <f t="shared" si="38"/>
        <v>0</v>
      </c>
      <c r="AH62" s="29">
        <f t="shared" si="29"/>
        <v>0</v>
      </c>
      <c r="AI62" s="29">
        <f t="shared" si="30"/>
        <v>0</v>
      </c>
      <c r="AJ62" s="29">
        <f t="shared" si="31"/>
        <v>1</v>
      </c>
      <c r="AK62" s="30">
        <f t="shared" si="39"/>
        <v>1</v>
      </c>
      <c r="AL62" s="29">
        <f t="shared" si="32"/>
        <v>0</v>
      </c>
      <c r="AM62" s="25"/>
      <c r="AN62" s="24"/>
      <c r="AO62" s="13"/>
      <c r="AP62" s="24"/>
      <c r="AQ62" s="24"/>
      <c r="AR62" s="24"/>
      <c r="AT62" s="11"/>
      <c r="AU62" s="11"/>
      <c r="AV62" s="11"/>
      <c r="AW62" s="11"/>
      <c r="AY62" s="11"/>
      <c r="AZ62" s="11"/>
      <c r="BA62" s="11"/>
    </row>
    <row r="63" spans="1:53" s="4" customFormat="1" ht="15" customHeight="1" thickBot="1" x14ac:dyDescent="0.25">
      <c r="A63" s="56"/>
      <c r="B63" s="75" t="s">
        <v>57</v>
      </c>
      <c r="C63" s="60"/>
      <c r="D63" s="60"/>
      <c r="E63" s="60"/>
      <c r="F63" s="60"/>
      <c r="G63" s="60"/>
      <c r="H63" s="60"/>
      <c r="I63" s="60"/>
      <c r="J63" s="60"/>
      <c r="K63" s="60"/>
      <c r="L63" s="69">
        <v>10</v>
      </c>
      <c r="M63" s="97" t="str">
        <f>B55</f>
        <v>JOSE ANDRÉS / PACO MENDIOLA</v>
      </c>
      <c r="N63" s="99"/>
      <c r="O63" s="97" t="str">
        <f>B59</f>
        <v>VICTOR CASTILLO / JAVIER RAMOS</v>
      </c>
      <c r="P63" s="62"/>
      <c r="Q63" s="50">
        <v>6</v>
      </c>
      <c r="R63" s="51">
        <v>1</v>
      </c>
      <c r="S63" s="67"/>
      <c r="T63" s="50">
        <v>3</v>
      </c>
      <c r="U63" s="51">
        <v>6</v>
      </c>
      <c r="V63" s="67"/>
      <c r="W63" s="52">
        <v>7</v>
      </c>
      <c r="X63" s="53">
        <v>5</v>
      </c>
      <c r="Y63" s="62"/>
      <c r="Z63" s="29">
        <f t="shared" si="27"/>
        <v>1</v>
      </c>
      <c r="AA63" s="29">
        <f t="shared" si="34"/>
        <v>1</v>
      </c>
      <c r="AB63" s="29">
        <f t="shared" si="35"/>
        <v>0</v>
      </c>
      <c r="AC63" s="29">
        <f t="shared" si="36"/>
        <v>0</v>
      </c>
      <c r="AD63" s="29">
        <f t="shared" si="37"/>
        <v>1</v>
      </c>
      <c r="AE63" s="29"/>
      <c r="AF63" s="29">
        <f t="shared" si="28"/>
        <v>1</v>
      </c>
      <c r="AG63" s="29">
        <f t="shared" si="38"/>
        <v>0</v>
      </c>
      <c r="AH63" s="29">
        <f t="shared" si="29"/>
        <v>1</v>
      </c>
      <c r="AI63" s="29">
        <f t="shared" si="30"/>
        <v>1</v>
      </c>
      <c r="AJ63" s="29">
        <f t="shared" si="31"/>
        <v>0</v>
      </c>
      <c r="AK63" s="30">
        <f t="shared" si="39"/>
        <v>1</v>
      </c>
      <c r="AL63" s="29">
        <f t="shared" si="32"/>
        <v>0</v>
      </c>
      <c r="AM63" s="19"/>
      <c r="AN63" s="19"/>
      <c r="AO63" s="17"/>
      <c r="AP63" s="18"/>
      <c r="AQ63" s="19"/>
      <c r="AR63" s="19"/>
      <c r="AT63" s="11"/>
      <c r="AU63" s="11"/>
      <c r="AV63" s="11"/>
      <c r="AW63" s="11"/>
      <c r="AY63" s="11"/>
      <c r="AZ63" s="11"/>
      <c r="BA63" s="11"/>
    </row>
    <row r="64" spans="1:53" s="4" customFormat="1" ht="15" customHeight="1" thickBot="1" x14ac:dyDescent="0.3">
      <c r="A64" s="56"/>
      <c r="B64" s="61" t="s">
        <v>22</v>
      </c>
      <c r="C64" s="60"/>
      <c r="D64" s="60"/>
      <c r="E64" s="60"/>
      <c r="F64" s="60"/>
      <c r="G64" s="60"/>
      <c r="H64" s="60"/>
      <c r="I64" s="82"/>
      <c r="J64" s="60"/>
      <c r="K64" s="60"/>
      <c r="L64" s="69">
        <v>11</v>
      </c>
      <c r="M64" s="97" t="str">
        <f>B55</f>
        <v>JOSE ANDRÉS / PACO MENDIOLA</v>
      </c>
      <c r="N64" s="97"/>
      <c r="O64" s="118" t="str">
        <f>B60</f>
        <v>ANTONIO FDEZ / ANTONIO MONTERO</v>
      </c>
      <c r="P64" s="66"/>
      <c r="Q64" s="50">
        <v>7</v>
      </c>
      <c r="R64" s="51">
        <v>5</v>
      </c>
      <c r="S64" s="67"/>
      <c r="T64" s="50">
        <v>2</v>
      </c>
      <c r="U64" s="51">
        <v>6</v>
      </c>
      <c r="V64" s="67"/>
      <c r="W64" s="54">
        <v>4</v>
      </c>
      <c r="X64" s="55">
        <v>6</v>
      </c>
      <c r="Y64" s="62"/>
      <c r="Z64" s="29">
        <f t="shared" si="27"/>
        <v>1</v>
      </c>
      <c r="AA64" s="29">
        <f t="shared" si="34"/>
        <v>0</v>
      </c>
      <c r="AB64" s="29">
        <f t="shared" si="35"/>
        <v>1</v>
      </c>
      <c r="AC64" s="29">
        <f t="shared" si="36"/>
        <v>1</v>
      </c>
      <c r="AD64" s="29">
        <f t="shared" si="37"/>
        <v>0</v>
      </c>
      <c r="AE64" s="29"/>
      <c r="AF64" s="29">
        <f t="shared" si="28"/>
        <v>1</v>
      </c>
      <c r="AG64" s="29">
        <f t="shared" si="38"/>
        <v>0</v>
      </c>
      <c r="AH64" s="29">
        <f t="shared" si="29"/>
        <v>0</v>
      </c>
      <c r="AI64" s="29">
        <f t="shared" si="30"/>
        <v>1</v>
      </c>
      <c r="AJ64" s="29">
        <f t="shared" si="31"/>
        <v>0</v>
      </c>
      <c r="AK64" s="30">
        <f t="shared" si="39"/>
        <v>1</v>
      </c>
      <c r="AL64" s="29">
        <f t="shared" si="32"/>
        <v>1</v>
      </c>
      <c r="AM64" s="12"/>
      <c r="AN64" s="11"/>
      <c r="AO64" s="13"/>
      <c r="AP64" s="11"/>
      <c r="AQ64" s="11"/>
      <c r="AR64" s="11"/>
      <c r="AT64" s="11"/>
      <c r="AU64" s="11"/>
      <c r="AV64" s="11"/>
      <c r="AW64" s="11"/>
      <c r="AY64" s="11"/>
      <c r="AZ64" s="11"/>
      <c r="BA64" s="11"/>
    </row>
    <row r="65" spans="1:53" s="4" customFormat="1" ht="15" customHeight="1" thickBot="1" x14ac:dyDescent="0.25">
      <c r="A65" s="56"/>
      <c r="B65" s="61" t="s">
        <v>34</v>
      </c>
      <c r="C65" s="60"/>
      <c r="D65" s="60"/>
      <c r="E65" s="60"/>
      <c r="F65" s="60"/>
      <c r="G65" s="60"/>
      <c r="H65" s="60"/>
      <c r="I65" s="60"/>
      <c r="J65" s="60"/>
      <c r="K65" s="60"/>
      <c r="L65" s="69">
        <v>12</v>
      </c>
      <c r="M65" s="97" t="str">
        <f>B56</f>
        <v>VICTORIANO / CAYETANO</v>
      </c>
      <c r="N65" s="99"/>
      <c r="O65" s="97" t="str">
        <f>B57</f>
        <v>EMILIO LIBRERO/ J.LUIS FDEZ</v>
      </c>
      <c r="P65" s="62"/>
      <c r="Q65" s="50">
        <v>6</v>
      </c>
      <c r="R65" s="51">
        <v>3</v>
      </c>
      <c r="S65" s="67"/>
      <c r="T65" s="50">
        <v>4</v>
      </c>
      <c r="U65" s="51">
        <v>6</v>
      </c>
      <c r="V65" s="67"/>
      <c r="W65" s="52">
        <v>6</v>
      </c>
      <c r="X65" s="53">
        <v>3</v>
      </c>
      <c r="Y65" s="62"/>
      <c r="Z65" s="29">
        <f t="shared" si="27"/>
        <v>1</v>
      </c>
      <c r="AA65" s="29">
        <f t="shared" si="34"/>
        <v>1</v>
      </c>
      <c r="AB65" s="29">
        <f t="shared" si="35"/>
        <v>0</v>
      </c>
      <c r="AC65" s="29">
        <f t="shared" si="36"/>
        <v>0</v>
      </c>
      <c r="AD65" s="29">
        <f t="shared" si="37"/>
        <v>1</v>
      </c>
      <c r="AE65" s="29"/>
      <c r="AF65" s="29">
        <f t="shared" si="28"/>
        <v>1</v>
      </c>
      <c r="AG65" s="29">
        <f t="shared" si="38"/>
        <v>0</v>
      </c>
      <c r="AH65" s="29">
        <f t="shared" si="29"/>
        <v>1</v>
      </c>
      <c r="AI65" s="29">
        <f t="shared" si="30"/>
        <v>1</v>
      </c>
      <c r="AJ65" s="29">
        <f t="shared" si="31"/>
        <v>0</v>
      </c>
      <c r="AK65" s="30">
        <f t="shared" si="39"/>
        <v>1</v>
      </c>
      <c r="AL65" s="29">
        <f t="shared" si="32"/>
        <v>0</v>
      </c>
      <c r="AM65" s="12"/>
      <c r="AN65" s="11"/>
      <c r="AO65" s="16"/>
      <c r="AP65" s="11"/>
      <c r="AQ65" s="11"/>
      <c r="AR65" s="11"/>
      <c r="AT65" s="11"/>
      <c r="AU65" s="11"/>
      <c r="AV65" s="11"/>
      <c r="AW65" s="11"/>
      <c r="AY65" s="11"/>
      <c r="AZ65" s="11"/>
      <c r="BA65" s="11"/>
    </row>
    <row r="66" spans="1:53" s="4" customFormat="1" ht="15" customHeight="1" thickBot="1" x14ac:dyDescent="0.25">
      <c r="A66" s="56"/>
      <c r="B66" s="61" t="s">
        <v>23</v>
      </c>
      <c r="C66" s="60"/>
      <c r="D66" s="60"/>
      <c r="E66" s="60"/>
      <c r="F66" s="60"/>
      <c r="G66" s="60"/>
      <c r="H66" s="60"/>
      <c r="I66" s="60"/>
      <c r="J66" s="60"/>
      <c r="K66" s="60"/>
      <c r="L66" s="69">
        <v>13</v>
      </c>
      <c r="M66" s="97" t="str">
        <f>B56</f>
        <v>VICTORIANO / CAYETANO</v>
      </c>
      <c r="N66" s="99"/>
      <c r="O66" s="97" t="str">
        <f>B58</f>
        <v>TETE / BELEN</v>
      </c>
      <c r="P66" s="62"/>
      <c r="Q66" s="50">
        <v>6</v>
      </c>
      <c r="R66" s="51">
        <v>0</v>
      </c>
      <c r="S66" s="67"/>
      <c r="T66" s="50">
        <v>6</v>
      </c>
      <c r="U66" s="51">
        <v>3</v>
      </c>
      <c r="V66" s="67"/>
      <c r="W66" s="52"/>
      <c r="X66" s="53"/>
      <c r="Y66" s="62"/>
      <c r="Z66" s="29">
        <f t="shared" si="27"/>
        <v>1</v>
      </c>
      <c r="AA66" s="29">
        <f t="shared" si="34"/>
        <v>1</v>
      </c>
      <c r="AB66" s="29">
        <f t="shared" si="35"/>
        <v>0</v>
      </c>
      <c r="AC66" s="29">
        <f t="shared" si="36"/>
        <v>0</v>
      </c>
      <c r="AD66" s="29">
        <f t="shared" si="37"/>
        <v>1</v>
      </c>
      <c r="AE66" s="29"/>
      <c r="AF66" s="29">
        <f t="shared" si="28"/>
        <v>1</v>
      </c>
      <c r="AG66" s="29">
        <f t="shared" si="38"/>
        <v>1</v>
      </c>
      <c r="AH66" s="29">
        <f t="shared" si="29"/>
        <v>0</v>
      </c>
      <c r="AI66" s="29">
        <f t="shared" si="30"/>
        <v>0</v>
      </c>
      <c r="AJ66" s="29">
        <f t="shared" si="31"/>
        <v>0</v>
      </c>
      <c r="AK66" s="30">
        <f t="shared" si="39"/>
        <v>0</v>
      </c>
      <c r="AL66" s="29">
        <f t="shared" si="32"/>
        <v>0</v>
      </c>
      <c r="AM66" s="12"/>
      <c r="AN66" s="11"/>
      <c r="AO66" s="13"/>
      <c r="AP66" s="11"/>
      <c r="AQ66" s="11"/>
      <c r="AR66" s="11"/>
      <c r="AT66" s="11"/>
      <c r="AU66" s="11"/>
      <c r="AV66" s="11"/>
      <c r="AW66" s="11"/>
      <c r="AY66" s="11"/>
      <c r="AZ66" s="11"/>
      <c r="BA66" s="11"/>
    </row>
    <row r="67" spans="1:53" s="4" customFormat="1" ht="15" customHeight="1" thickBot="1" x14ac:dyDescent="0.25">
      <c r="A67" s="56"/>
      <c r="B67" s="61" t="s">
        <v>25</v>
      </c>
      <c r="C67" s="60"/>
      <c r="D67" s="60"/>
      <c r="E67" s="60"/>
      <c r="F67" s="60"/>
      <c r="G67" s="60"/>
      <c r="H67" s="60"/>
      <c r="I67" s="60"/>
      <c r="J67" s="60"/>
      <c r="K67" s="60"/>
      <c r="L67" s="69">
        <v>14</v>
      </c>
      <c r="M67" s="97" t="str">
        <f>B56</f>
        <v>VICTORIANO / CAYETANO</v>
      </c>
      <c r="N67" s="99"/>
      <c r="O67" s="97" t="str">
        <f>B59</f>
        <v>VICTOR CASTILLO / JAVIER RAMOS</v>
      </c>
      <c r="P67" s="70"/>
      <c r="Q67" s="50">
        <v>7</v>
      </c>
      <c r="R67" s="51">
        <v>6</v>
      </c>
      <c r="S67" s="67"/>
      <c r="T67" s="50">
        <v>6</v>
      </c>
      <c r="U67" s="51">
        <v>1</v>
      </c>
      <c r="V67" s="67"/>
      <c r="W67" s="52"/>
      <c r="X67" s="53"/>
      <c r="Y67" s="42"/>
      <c r="Z67" s="29">
        <f t="shared" si="27"/>
        <v>1</v>
      </c>
      <c r="AA67" s="29">
        <f t="shared" si="34"/>
        <v>1</v>
      </c>
      <c r="AB67" s="29">
        <f t="shared" si="35"/>
        <v>0</v>
      </c>
      <c r="AC67" s="29">
        <f t="shared" si="36"/>
        <v>0</v>
      </c>
      <c r="AD67" s="29">
        <f t="shared" si="37"/>
        <v>1</v>
      </c>
      <c r="AE67" s="29"/>
      <c r="AF67" s="29">
        <f t="shared" si="28"/>
        <v>1</v>
      </c>
      <c r="AG67" s="29">
        <f t="shared" si="38"/>
        <v>1</v>
      </c>
      <c r="AH67" s="29">
        <f t="shared" si="29"/>
        <v>0</v>
      </c>
      <c r="AI67" s="29">
        <f t="shared" si="30"/>
        <v>0</v>
      </c>
      <c r="AJ67" s="29">
        <f t="shared" si="31"/>
        <v>0</v>
      </c>
      <c r="AK67" s="30">
        <f t="shared" si="39"/>
        <v>0</v>
      </c>
      <c r="AL67" s="29">
        <f t="shared" si="32"/>
        <v>0</v>
      </c>
      <c r="AM67" s="12"/>
      <c r="AN67" s="11"/>
      <c r="AO67" s="13"/>
      <c r="AP67" s="11"/>
      <c r="AQ67" s="11"/>
      <c r="AR67" s="11"/>
      <c r="AT67" s="11"/>
      <c r="AU67" s="11"/>
      <c r="AV67" s="11"/>
      <c r="AW67" s="11"/>
      <c r="AY67" s="11"/>
      <c r="AZ67" s="11"/>
      <c r="BA67" s="11"/>
    </row>
    <row r="68" spans="1:53" s="4" customFormat="1" ht="15" customHeight="1" thickBot="1" x14ac:dyDescent="0.3">
      <c r="A68" s="56"/>
      <c r="B68" s="61" t="s">
        <v>35</v>
      </c>
      <c r="C68" s="60"/>
      <c r="D68" s="60"/>
      <c r="E68" s="60"/>
      <c r="F68" s="60"/>
      <c r="G68" s="60"/>
      <c r="H68" s="60"/>
      <c r="I68" s="60"/>
      <c r="J68" s="60"/>
      <c r="K68" s="60"/>
      <c r="L68" s="69">
        <v>15</v>
      </c>
      <c r="M68" s="97" t="str">
        <f>B56</f>
        <v>VICTORIANO / CAYETANO</v>
      </c>
      <c r="N68" s="97"/>
      <c r="O68" s="118" t="str">
        <f>B60</f>
        <v>ANTONIO FDEZ / ANTONIO MONTERO</v>
      </c>
      <c r="P68" s="66"/>
      <c r="Q68" s="50">
        <v>6</v>
      </c>
      <c r="R68" s="51">
        <v>1</v>
      </c>
      <c r="S68" s="67"/>
      <c r="T68" s="50">
        <v>6</v>
      </c>
      <c r="U68" s="51">
        <v>4</v>
      </c>
      <c r="V68" s="67"/>
      <c r="W68" s="54"/>
      <c r="X68" s="55"/>
      <c r="Y68" s="62"/>
      <c r="Z68" s="29">
        <f t="shared" si="27"/>
        <v>1</v>
      </c>
      <c r="AA68" s="29">
        <f t="shared" si="34"/>
        <v>1</v>
      </c>
      <c r="AB68" s="29">
        <f t="shared" si="35"/>
        <v>0</v>
      </c>
      <c r="AC68" s="29">
        <f t="shared" si="36"/>
        <v>0</v>
      </c>
      <c r="AD68" s="29">
        <f t="shared" si="37"/>
        <v>1</v>
      </c>
      <c r="AE68" s="29"/>
      <c r="AF68" s="29">
        <f t="shared" si="28"/>
        <v>1</v>
      </c>
      <c r="AG68" s="29">
        <f t="shared" si="38"/>
        <v>1</v>
      </c>
      <c r="AH68" s="29">
        <f t="shared" si="29"/>
        <v>0</v>
      </c>
      <c r="AI68" s="29">
        <f t="shared" si="30"/>
        <v>0</v>
      </c>
      <c r="AJ68" s="29">
        <f t="shared" si="31"/>
        <v>0</v>
      </c>
      <c r="AK68" s="30">
        <f t="shared" si="39"/>
        <v>0</v>
      </c>
      <c r="AL68" s="29">
        <f t="shared" si="32"/>
        <v>0</v>
      </c>
      <c r="AM68" s="12"/>
      <c r="AN68" s="11"/>
      <c r="AO68" s="13"/>
      <c r="AP68" s="11"/>
      <c r="AQ68" s="11"/>
      <c r="AR68" s="11"/>
      <c r="AT68" s="11"/>
      <c r="AU68" s="11"/>
      <c r="AV68" s="11"/>
      <c r="AW68" s="11"/>
      <c r="AY68" s="11"/>
      <c r="AZ68" s="11"/>
      <c r="BA68" s="11"/>
    </row>
    <row r="69" spans="1:53" s="4" customFormat="1" ht="15" customHeight="1" thickBot="1" x14ac:dyDescent="0.25">
      <c r="A69" s="56"/>
      <c r="B69" s="61" t="s">
        <v>24</v>
      </c>
      <c r="C69" s="60"/>
      <c r="D69" s="60"/>
      <c r="E69" s="60"/>
      <c r="F69" s="60"/>
      <c r="G69" s="60"/>
      <c r="H69" s="60"/>
      <c r="I69" s="60"/>
      <c r="J69" s="60"/>
      <c r="K69" s="60"/>
      <c r="L69" s="69">
        <v>16</v>
      </c>
      <c r="M69" s="97" t="str">
        <f>B57</f>
        <v>EMILIO LIBRERO/ J.LUIS FDEZ</v>
      </c>
      <c r="N69" s="101"/>
      <c r="O69" s="97" t="str">
        <f>B58</f>
        <v>TETE / BELEN</v>
      </c>
      <c r="P69" s="69"/>
      <c r="Q69" s="50">
        <v>4</v>
      </c>
      <c r="R69" s="51">
        <v>6</v>
      </c>
      <c r="S69" s="67"/>
      <c r="T69" s="50">
        <v>6</v>
      </c>
      <c r="U69" s="51">
        <v>7</v>
      </c>
      <c r="V69" s="67"/>
      <c r="W69" s="52"/>
      <c r="X69" s="53"/>
      <c r="Y69" s="62"/>
      <c r="Z69" s="29">
        <f t="shared" si="27"/>
        <v>1</v>
      </c>
      <c r="AA69" s="29">
        <f t="shared" si="34"/>
        <v>0</v>
      </c>
      <c r="AB69" s="29">
        <f t="shared" si="35"/>
        <v>1</v>
      </c>
      <c r="AC69" s="29">
        <f t="shared" si="36"/>
        <v>1</v>
      </c>
      <c r="AD69" s="29">
        <f t="shared" si="37"/>
        <v>0</v>
      </c>
      <c r="AE69" s="31"/>
      <c r="AF69" s="29">
        <f t="shared" si="28"/>
        <v>0</v>
      </c>
      <c r="AG69" s="29">
        <f t="shared" si="38"/>
        <v>0</v>
      </c>
      <c r="AH69" s="29">
        <f t="shared" si="29"/>
        <v>0</v>
      </c>
      <c r="AI69" s="29">
        <f t="shared" si="30"/>
        <v>0</v>
      </c>
      <c r="AJ69" s="29">
        <f t="shared" si="31"/>
        <v>1</v>
      </c>
      <c r="AK69" s="30">
        <f t="shared" si="39"/>
        <v>1</v>
      </c>
      <c r="AL69" s="29">
        <f t="shared" si="32"/>
        <v>0</v>
      </c>
      <c r="AM69" s="12"/>
      <c r="AN69" s="11"/>
      <c r="AO69" s="16"/>
      <c r="AP69" s="11"/>
      <c r="AQ69" s="11"/>
      <c r="AR69" s="11"/>
      <c r="AT69" s="11"/>
      <c r="AU69" s="11"/>
      <c r="AV69" s="11"/>
      <c r="AW69" s="11"/>
      <c r="AY69" s="11"/>
      <c r="AZ69" s="11"/>
      <c r="BA69" s="11"/>
    </row>
    <row r="70" spans="1:53" s="4" customFormat="1" ht="15" customHeight="1" thickBot="1" x14ac:dyDescent="0.25">
      <c r="A70" s="56"/>
      <c r="B70" s="68"/>
      <c r="C70" s="60"/>
      <c r="D70" s="60"/>
      <c r="E70" s="60"/>
      <c r="F70" s="60"/>
      <c r="G70" s="60"/>
      <c r="H70" s="60"/>
      <c r="I70" s="60"/>
      <c r="J70" s="60"/>
      <c r="K70" s="60"/>
      <c r="L70" s="69">
        <v>17</v>
      </c>
      <c r="M70" s="97" t="str">
        <f>B57</f>
        <v>EMILIO LIBRERO/ J.LUIS FDEZ</v>
      </c>
      <c r="N70" s="101"/>
      <c r="O70" s="97" t="str">
        <f>B59</f>
        <v>VICTOR CASTILLO / JAVIER RAMOS</v>
      </c>
      <c r="P70" s="69"/>
      <c r="Q70" s="50">
        <v>6</v>
      </c>
      <c r="R70" s="51">
        <v>4</v>
      </c>
      <c r="S70" s="67"/>
      <c r="T70" s="50">
        <v>6</v>
      </c>
      <c r="U70" s="51">
        <v>7</v>
      </c>
      <c r="V70" s="67"/>
      <c r="W70" s="52">
        <v>5</v>
      </c>
      <c r="X70" s="53">
        <v>7</v>
      </c>
      <c r="Y70" s="62"/>
      <c r="Z70" s="29">
        <f t="shared" si="27"/>
        <v>1</v>
      </c>
      <c r="AA70" s="29">
        <f t="shared" si="34"/>
        <v>0</v>
      </c>
      <c r="AB70" s="29">
        <f t="shared" si="35"/>
        <v>1</v>
      </c>
      <c r="AC70" s="29">
        <f t="shared" si="36"/>
        <v>1</v>
      </c>
      <c r="AD70" s="29">
        <f t="shared" si="37"/>
        <v>0</v>
      </c>
      <c r="AE70" s="31"/>
      <c r="AF70" s="29">
        <f t="shared" si="28"/>
        <v>1</v>
      </c>
      <c r="AG70" s="29">
        <f t="shared" si="38"/>
        <v>0</v>
      </c>
      <c r="AH70" s="29">
        <f t="shared" si="29"/>
        <v>0</v>
      </c>
      <c r="AI70" s="29">
        <f t="shared" si="30"/>
        <v>1</v>
      </c>
      <c r="AJ70" s="29">
        <f t="shared" si="31"/>
        <v>0</v>
      </c>
      <c r="AK70" s="30">
        <f t="shared" si="39"/>
        <v>1</v>
      </c>
      <c r="AL70" s="29">
        <f t="shared" si="32"/>
        <v>1</v>
      </c>
      <c r="AM70" s="12"/>
      <c r="AN70" s="11"/>
      <c r="AO70" s="16"/>
      <c r="AP70" s="11"/>
      <c r="AQ70" s="11"/>
      <c r="AR70" s="11"/>
      <c r="AT70" s="11"/>
      <c r="AU70" s="11"/>
      <c r="AV70" s="11"/>
      <c r="AW70" s="11"/>
      <c r="AY70" s="11"/>
      <c r="AZ70" s="11"/>
      <c r="BA70" s="11"/>
    </row>
    <row r="71" spans="1:53" s="4" customFormat="1" ht="15" customHeight="1" thickBot="1" x14ac:dyDescent="0.25">
      <c r="A71" s="56"/>
      <c r="B71" s="68" t="s">
        <v>67</v>
      </c>
      <c r="C71" s="60"/>
      <c r="D71" s="60"/>
      <c r="E71" s="60"/>
      <c r="F71" s="60"/>
      <c r="G71" s="60"/>
      <c r="H71" s="60"/>
      <c r="I71" s="60"/>
      <c r="J71" s="60"/>
      <c r="K71" s="60"/>
      <c r="L71" s="69">
        <v>18</v>
      </c>
      <c r="M71" s="97" t="str">
        <f>B57</f>
        <v>EMILIO LIBRERO/ J.LUIS FDEZ</v>
      </c>
      <c r="N71" s="97"/>
      <c r="O71" s="118" t="str">
        <f>B60</f>
        <v>ANTONIO FDEZ / ANTONIO MONTERO</v>
      </c>
      <c r="P71" s="69"/>
      <c r="Q71" s="50">
        <v>1</v>
      </c>
      <c r="R71" s="51">
        <v>6</v>
      </c>
      <c r="S71" s="67"/>
      <c r="T71" s="50">
        <v>6</v>
      </c>
      <c r="U71" s="51">
        <v>2</v>
      </c>
      <c r="V71" s="67"/>
      <c r="W71" s="54">
        <v>6</v>
      </c>
      <c r="X71" s="55">
        <v>4</v>
      </c>
      <c r="Y71" s="42"/>
      <c r="Z71" s="29">
        <f t="shared" si="27"/>
        <v>1</v>
      </c>
      <c r="AA71" s="29">
        <f t="shared" si="34"/>
        <v>1</v>
      </c>
      <c r="AB71" s="29">
        <f t="shared" si="35"/>
        <v>0</v>
      </c>
      <c r="AC71" s="29">
        <f t="shared" si="36"/>
        <v>0</v>
      </c>
      <c r="AD71" s="29">
        <f t="shared" si="37"/>
        <v>1</v>
      </c>
      <c r="AE71" s="31"/>
      <c r="AF71" s="29">
        <f t="shared" si="28"/>
        <v>0</v>
      </c>
      <c r="AG71" s="29">
        <f t="shared" si="38"/>
        <v>1</v>
      </c>
      <c r="AH71" s="29">
        <f t="shared" si="29"/>
        <v>1</v>
      </c>
      <c r="AI71" s="29">
        <f t="shared" si="30"/>
        <v>1</v>
      </c>
      <c r="AJ71" s="29">
        <f t="shared" si="31"/>
        <v>1</v>
      </c>
      <c r="AK71" s="30">
        <f t="shared" si="39"/>
        <v>0</v>
      </c>
      <c r="AL71" s="29">
        <f t="shared" si="32"/>
        <v>0</v>
      </c>
      <c r="AM71" s="12"/>
      <c r="AN71" s="11"/>
      <c r="AO71" s="16"/>
      <c r="AP71" s="11"/>
      <c r="AQ71" s="11"/>
      <c r="AR71" s="11"/>
      <c r="AT71" s="11"/>
      <c r="AU71" s="11"/>
      <c r="AV71" s="11"/>
      <c r="AW71" s="11"/>
      <c r="AY71" s="11"/>
      <c r="AZ71" s="11"/>
      <c r="BA71" s="11"/>
    </row>
    <row r="72" spans="1:53" s="4" customFormat="1" ht="15" customHeight="1" thickBot="1" x14ac:dyDescent="0.25">
      <c r="A72" s="56"/>
      <c r="B72" s="68" t="s">
        <v>65</v>
      </c>
      <c r="C72" s="60"/>
      <c r="D72" s="60"/>
      <c r="E72" s="60"/>
      <c r="F72" s="60"/>
      <c r="G72" s="60"/>
      <c r="H72" s="58"/>
      <c r="I72" s="58"/>
      <c r="J72" s="58"/>
      <c r="K72" s="58"/>
      <c r="L72" s="69">
        <v>19</v>
      </c>
      <c r="M72" s="97" t="str">
        <f>B58</f>
        <v>TETE / BELEN</v>
      </c>
      <c r="N72" s="101"/>
      <c r="O72" s="97" t="str">
        <f>B59</f>
        <v>VICTOR CASTILLO / JAVIER RAMOS</v>
      </c>
      <c r="P72" s="69"/>
      <c r="Q72" s="50">
        <v>6</v>
      </c>
      <c r="R72" s="51">
        <v>4</v>
      </c>
      <c r="S72" s="67"/>
      <c r="T72" s="50">
        <v>4</v>
      </c>
      <c r="U72" s="51">
        <v>6</v>
      </c>
      <c r="V72" s="67"/>
      <c r="W72" s="52">
        <v>3</v>
      </c>
      <c r="X72" s="53">
        <v>6</v>
      </c>
      <c r="Y72" s="42"/>
      <c r="Z72" s="29">
        <f t="shared" si="27"/>
        <v>1</v>
      </c>
      <c r="AA72" s="29">
        <f t="shared" si="34"/>
        <v>0</v>
      </c>
      <c r="AB72" s="29">
        <f t="shared" si="35"/>
        <v>1</v>
      </c>
      <c r="AC72" s="29">
        <f t="shared" si="36"/>
        <v>1</v>
      </c>
      <c r="AD72" s="29">
        <f t="shared" si="37"/>
        <v>0</v>
      </c>
      <c r="AE72" s="31"/>
      <c r="AF72" s="29">
        <f t="shared" si="28"/>
        <v>1</v>
      </c>
      <c r="AG72" s="29">
        <f t="shared" si="38"/>
        <v>0</v>
      </c>
      <c r="AH72" s="29">
        <f t="shared" si="29"/>
        <v>0</v>
      </c>
      <c r="AI72" s="29">
        <f t="shared" si="30"/>
        <v>1</v>
      </c>
      <c r="AJ72" s="29">
        <f t="shared" si="31"/>
        <v>0</v>
      </c>
      <c r="AK72" s="30">
        <f t="shared" si="39"/>
        <v>1</v>
      </c>
      <c r="AL72" s="29">
        <f t="shared" si="32"/>
        <v>1</v>
      </c>
      <c r="AM72" s="25"/>
      <c r="AN72" s="24"/>
      <c r="AO72" s="13"/>
      <c r="AP72" s="24"/>
      <c r="AQ72" s="24"/>
      <c r="AR72" s="24"/>
      <c r="AT72" s="11"/>
      <c r="AU72" s="11"/>
      <c r="AV72" s="11"/>
      <c r="AW72" s="11"/>
      <c r="AY72" s="11"/>
      <c r="AZ72" s="11"/>
      <c r="BA72" s="11"/>
    </row>
    <row r="73" spans="1:53" ht="15" customHeight="1" thickBot="1" x14ac:dyDescent="0.3">
      <c r="A73" s="56"/>
      <c r="B73" s="68" t="s">
        <v>68</v>
      </c>
      <c r="C73" s="60"/>
      <c r="D73" s="60"/>
      <c r="E73" s="60"/>
      <c r="F73" s="60"/>
      <c r="G73" s="60"/>
      <c r="H73" s="58"/>
      <c r="I73" s="58"/>
      <c r="J73" s="58"/>
      <c r="K73" s="58"/>
      <c r="L73" s="69">
        <v>20</v>
      </c>
      <c r="M73" s="97" t="str">
        <f>B58</f>
        <v>TETE / BELEN</v>
      </c>
      <c r="N73" s="97"/>
      <c r="O73" s="118" t="str">
        <f>B60</f>
        <v>ANTONIO FDEZ / ANTONIO MONTERO</v>
      </c>
      <c r="P73" s="66"/>
      <c r="Q73" s="50">
        <v>3</v>
      </c>
      <c r="R73" s="51">
        <v>6</v>
      </c>
      <c r="S73" s="67"/>
      <c r="T73" s="50">
        <v>6</v>
      </c>
      <c r="U73" s="51">
        <v>3</v>
      </c>
      <c r="V73" s="67"/>
      <c r="W73" s="50">
        <v>5</v>
      </c>
      <c r="X73" s="51">
        <v>7</v>
      </c>
      <c r="Y73" s="42"/>
      <c r="Z73" s="29">
        <f t="shared" si="27"/>
        <v>1</v>
      </c>
      <c r="AA73" s="29">
        <f t="shared" si="34"/>
        <v>0</v>
      </c>
      <c r="AB73" s="29">
        <f t="shared" si="35"/>
        <v>1</v>
      </c>
      <c r="AC73" s="29">
        <f t="shared" si="36"/>
        <v>1</v>
      </c>
      <c r="AD73" s="29">
        <f t="shared" si="37"/>
        <v>0</v>
      </c>
      <c r="AE73" s="31"/>
      <c r="AF73" s="29">
        <f t="shared" si="28"/>
        <v>0</v>
      </c>
      <c r="AG73" s="29">
        <f t="shared" si="38"/>
        <v>1</v>
      </c>
      <c r="AH73" s="29">
        <f t="shared" si="29"/>
        <v>0</v>
      </c>
      <c r="AI73" s="29">
        <f t="shared" si="30"/>
        <v>1</v>
      </c>
      <c r="AJ73" s="29">
        <f t="shared" si="31"/>
        <v>1</v>
      </c>
      <c r="AK73" s="30">
        <f t="shared" si="39"/>
        <v>0</v>
      </c>
      <c r="AL73" s="29">
        <f t="shared" si="32"/>
        <v>1</v>
      </c>
      <c r="AM73" s="12"/>
      <c r="AN73" s="15"/>
      <c r="AO73" s="20"/>
      <c r="AP73" s="11"/>
      <c r="AQ73" s="11"/>
      <c r="AR73" s="15"/>
      <c r="AT73" s="11"/>
      <c r="AU73" s="11"/>
      <c r="AV73" s="11"/>
      <c r="AW73" s="11"/>
      <c r="AY73" s="11"/>
      <c r="AZ73" s="11"/>
      <c r="BA73" s="11"/>
    </row>
    <row r="74" spans="1:53" ht="15" customHeight="1" thickBot="1" x14ac:dyDescent="0.3">
      <c r="A74" s="56"/>
      <c r="B74" s="68" t="s">
        <v>66</v>
      </c>
      <c r="C74" s="60"/>
      <c r="D74" s="60"/>
      <c r="E74" s="60"/>
      <c r="F74" s="60"/>
      <c r="G74" s="60"/>
      <c r="H74" s="58"/>
      <c r="I74" s="58"/>
      <c r="J74" s="58"/>
      <c r="K74" s="58"/>
      <c r="L74" s="69">
        <v>21</v>
      </c>
      <c r="M74" s="97" t="str">
        <f>B59</f>
        <v>VICTOR CASTILLO / JAVIER RAMOS</v>
      </c>
      <c r="N74" s="97"/>
      <c r="O74" s="118" t="str">
        <f>B60</f>
        <v>ANTONIO FDEZ / ANTONIO MONTERO</v>
      </c>
      <c r="P74" s="66"/>
      <c r="Q74" s="50">
        <v>4</v>
      </c>
      <c r="R74" s="51">
        <v>6</v>
      </c>
      <c r="S74" s="67"/>
      <c r="T74" s="50">
        <v>4</v>
      </c>
      <c r="U74" s="51">
        <v>6</v>
      </c>
      <c r="V74" s="67"/>
      <c r="W74" s="52"/>
      <c r="X74" s="53"/>
      <c r="Y74" s="42"/>
      <c r="Z74" s="29">
        <f t="shared" si="27"/>
        <v>1</v>
      </c>
      <c r="AA74" s="29">
        <f t="shared" si="34"/>
        <v>0</v>
      </c>
      <c r="AB74" s="29">
        <f t="shared" si="35"/>
        <v>1</v>
      </c>
      <c r="AC74" s="29">
        <f t="shared" si="36"/>
        <v>1</v>
      </c>
      <c r="AD74" s="29">
        <f t="shared" si="37"/>
        <v>0</v>
      </c>
      <c r="AE74" s="31"/>
      <c r="AF74" s="29">
        <f t="shared" si="28"/>
        <v>0</v>
      </c>
      <c r="AG74" s="29">
        <f t="shared" si="38"/>
        <v>0</v>
      </c>
      <c r="AH74" s="29">
        <f t="shared" si="29"/>
        <v>0</v>
      </c>
      <c r="AI74" s="29">
        <f t="shared" si="30"/>
        <v>0</v>
      </c>
      <c r="AJ74" s="29">
        <f t="shared" si="31"/>
        <v>1</v>
      </c>
      <c r="AK74" s="30">
        <f t="shared" si="39"/>
        <v>1</v>
      </c>
      <c r="AL74" s="29">
        <f t="shared" si="32"/>
        <v>0</v>
      </c>
      <c r="AM74" s="15"/>
      <c r="AN74" s="15"/>
      <c r="AO74" s="21"/>
      <c r="AP74" s="14"/>
      <c r="AQ74" s="15"/>
      <c r="AR74" s="15"/>
    </row>
    <row r="75" spans="1:53" ht="15" customHeight="1" x14ac:dyDescent="0.2">
      <c r="A75" s="57"/>
      <c r="B75" s="69"/>
      <c r="C75" s="42"/>
      <c r="D75" s="42"/>
      <c r="E75" s="42"/>
      <c r="F75" s="42"/>
      <c r="G75" s="42"/>
      <c r="H75" s="42"/>
      <c r="I75" s="42"/>
      <c r="J75" s="42"/>
      <c r="K75" s="42"/>
      <c r="L75" s="58"/>
      <c r="M75" s="42"/>
      <c r="N75" s="42"/>
      <c r="O75" s="42"/>
      <c r="P75" s="42"/>
      <c r="Q75" s="131"/>
      <c r="R75" s="132"/>
      <c r="S75" s="132"/>
      <c r="T75" s="132"/>
      <c r="U75" s="132"/>
      <c r="V75" s="133"/>
      <c r="W75" s="133"/>
      <c r="X75" s="134"/>
      <c r="Y75" s="42"/>
      <c r="AM75" s="23"/>
      <c r="AN75" s="23"/>
      <c r="AO75" s="20"/>
      <c r="AP75" s="22"/>
      <c r="AQ75" s="23"/>
      <c r="AR75" s="23"/>
    </row>
    <row r="76" spans="1:53" ht="15" customHeight="1" x14ac:dyDescent="0.2">
      <c r="A76" s="57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58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AM76" s="9"/>
      <c r="AN76" s="3"/>
      <c r="AO76" s="3"/>
      <c r="AP76" s="3"/>
      <c r="AQ76" s="9"/>
      <c r="AR76" s="3"/>
    </row>
    <row r="77" spans="1:53" s="4" customFormat="1" ht="8.25" customHeight="1" x14ac:dyDescent="0.2">
      <c r="A77" s="32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5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8"/>
      <c r="AN77" s="38"/>
      <c r="AO77" s="39"/>
      <c r="AP77" s="38"/>
      <c r="AQ77" s="38"/>
      <c r="AR77" s="38"/>
      <c r="AS77" s="40"/>
      <c r="AT77" s="38"/>
      <c r="AU77" s="38"/>
      <c r="AV77" s="38"/>
      <c r="AW77" s="38"/>
      <c r="AX77" s="40"/>
      <c r="AY77" s="38"/>
      <c r="AZ77" s="38"/>
      <c r="BA77" s="38"/>
    </row>
    <row r="78" spans="1:53" ht="15" customHeight="1" x14ac:dyDescent="0.2">
      <c r="A78" s="41" t="s">
        <v>28</v>
      </c>
      <c r="B78" s="42"/>
      <c r="C78" s="42"/>
      <c r="D78" s="43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</row>
    <row r="79" spans="1:53" s="8" customFormat="1" ht="15" customHeight="1" x14ac:dyDescent="0.2">
      <c r="A79" s="45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8"/>
      <c r="M79" s="41" t="s">
        <v>71</v>
      </c>
      <c r="N79" s="48"/>
      <c r="O79" s="48"/>
      <c r="P79" s="48"/>
      <c r="Q79" s="49"/>
      <c r="R79" s="49"/>
      <c r="S79" s="49"/>
      <c r="T79" s="49"/>
      <c r="U79" s="49"/>
      <c r="V79" s="49"/>
      <c r="W79" s="49"/>
      <c r="X79" s="49"/>
      <c r="Y79" s="48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3"/>
      <c r="AN79" s="103"/>
      <c r="AO79" s="104"/>
      <c r="AP79" s="103"/>
      <c r="AQ79" s="103"/>
      <c r="AR79" s="103"/>
      <c r="AS79" s="105"/>
      <c r="AT79" s="103"/>
      <c r="AU79" s="103"/>
      <c r="AV79" s="103"/>
      <c r="AW79" s="103"/>
      <c r="AX79" s="105"/>
      <c r="AY79" s="103"/>
      <c r="AZ79" s="103"/>
      <c r="BA79" s="103"/>
    </row>
    <row r="80" spans="1:53" s="4" customFormat="1" ht="26.25" customHeight="1" thickBot="1" x14ac:dyDescent="0.25">
      <c r="A80" s="56"/>
      <c r="B80" s="65" t="s">
        <v>10</v>
      </c>
      <c r="C80" s="6" t="s">
        <v>1</v>
      </c>
      <c r="D80" s="7" t="s">
        <v>3</v>
      </c>
      <c r="E80" s="7" t="s">
        <v>4</v>
      </c>
      <c r="F80" s="7" t="s">
        <v>5</v>
      </c>
      <c r="G80" s="7" t="s">
        <v>8</v>
      </c>
      <c r="H80" s="7" t="s">
        <v>9</v>
      </c>
      <c r="I80" s="7" t="s">
        <v>6</v>
      </c>
      <c r="J80" s="7" t="s">
        <v>7</v>
      </c>
      <c r="K80" s="60"/>
      <c r="L80" s="58"/>
      <c r="M80" s="119" t="s">
        <v>0</v>
      </c>
      <c r="N80" s="120"/>
      <c r="O80" s="119" t="s">
        <v>2</v>
      </c>
      <c r="P80" s="62"/>
      <c r="Q80" s="64" t="s">
        <v>11</v>
      </c>
      <c r="R80" s="62"/>
      <c r="S80" s="62"/>
      <c r="T80" s="64" t="s">
        <v>12</v>
      </c>
      <c r="U80" s="62"/>
      <c r="V80" s="62"/>
      <c r="W80" s="64" t="s">
        <v>13</v>
      </c>
      <c r="X80" s="62"/>
      <c r="Y80" s="62"/>
      <c r="Z80" s="106"/>
      <c r="AA80" s="106"/>
      <c r="AB80" s="106"/>
      <c r="AC80" s="106"/>
      <c r="AD80" s="106"/>
      <c r="AE80" s="107"/>
      <c r="AF80" s="107"/>
      <c r="AG80" s="107"/>
      <c r="AH80" s="107"/>
      <c r="AI80" s="107"/>
      <c r="AJ80" s="107"/>
      <c r="AK80" s="106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</row>
    <row r="81" spans="1:53" s="4" customFormat="1" ht="15" customHeight="1" thickBot="1" x14ac:dyDescent="0.3">
      <c r="A81" s="56">
        <v>1</v>
      </c>
      <c r="B81" s="90" t="s">
        <v>51</v>
      </c>
      <c r="C81" s="27">
        <f>E81*2+F81*1</f>
        <v>7</v>
      </c>
      <c r="D81" s="28">
        <f>SUM(Z81:Z85)</f>
        <v>4</v>
      </c>
      <c r="E81" s="28">
        <f>SUM(AA81:AA85)</f>
        <v>3</v>
      </c>
      <c r="F81" s="28">
        <f>SUM(AB81:AB85)</f>
        <v>1</v>
      </c>
      <c r="G81" s="28">
        <f>SUM(AF81:AF85)+SUM(AG81:AG85)+SUM(AH81:AH85)</f>
        <v>6</v>
      </c>
      <c r="H81" s="28">
        <f>SUM(AJ81:AJ85)+SUM(AK81:AK85)+SUM(AL81:AL85)</f>
        <v>2</v>
      </c>
      <c r="I81" s="28">
        <f>SUM(Q81:Q85)+SUM(T81:T85)+SUM(W81:W85)</f>
        <v>41</v>
      </c>
      <c r="J81" s="28">
        <f>SUM(R81:R85)+SUM(U81:U85)+SUM(X81:X85)</f>
        <v>21</v>
      </c>
      <c r="K81" s="60"/>
      <c r="L81" s="69">
        <v>1</v>
      </c>
      <c r="M81" s="97" t="str">
        <f>B81</f>
        <v>MANUEL MORALES / DEMETRIO</v>
      </c>
      <c r="N81" s="71"/>
      <c r="O81" s="97" t="str">
        <f>B82</f>
        <v>ANDRES SOLANA / MELCHOR</v>
      </c>
      <c r="P81" s="66"/>
      <c r="Q81" s="50">
        <v>6</v>
      </c>
      <c r="R81" s="51">
        <v>3</v>
      </c>
      <c r="S81" s="67"/>
      <c r="T81" s="50">
        <v>6</v>
      </c>
      <c r="U81" s="51">
        <v>2</v>
      </c>
      <c r="V81" s="67"/>
      <c r="W81" s="50"/>
      <c r="X81" s="51"/>
      <c r="Y81" s="62"/>
      <c r="Z81" s="29">
        <f>IF(Q81+R81=0,,1)</f>
        <v>1</v>
      </c>
      <c r="AA81" s="29">
        <f>IF(OR((AND(Q81&gt;R81,T81&gt;U81)),(AND(Q81&gt;R81,W81&gt;X81)),(AND(T81&gt;U81,W81&gt;X81))),1,0)*Z81</f>
        <v>1</v>
      </c>
      <c r="AB81" s="29">
        <f>IF(OR((AND(Q81&gt;R81,T81&gt;U81)),(AND(Q81&gt;R81,W81&gt;X81)),(AND(T81&gt;U81,W81&gt;X81))),0,1)*Z81</f>
        <v>0</v>
      </c>
      <c r="AC81" s="29">
        <f>IF(OR((AND(Q81&gt;R81,T81&gt;U81)),(AND(Q81&gt;R81,W81&gt;X81)),(AND(T81&gt;U81,W81&gt;X81))),0,1)*Z81</f>
        <v>0</v>
      </c>
      <c r="AD81" s="29">
        <f>IF(OR((AND(Q81&gt;R81,T81&gt;U81)),(AND(Q81&gt;R81,W81&gt;X81)),(AND(T81&gt;U81,W81&gt;X81))),1,0)*Z81</f>
        <v>1</v>
      </c>
      <c r="AE81" s="29"/>
      <c r="AF81" s="29">
        <f t="shared" ref="AF81:AF95" si="40">IF(Q81&gt;R81,1,0)*Z81</f>
        <v>1</v>
      </c>
      <c r="AG81" s="29">
        <f>IF(T81&gt;U81,1,0)*Z81</f>
        <v>1</v>
      </c>
      <c r="AH81" s="29">
        <f t="shared" ref="AH81:AH95" si="41">IF(W81&gt;X81,1,0)*AI81</f>
        <v>0</v>
      </c>
      <c r="AI81" s="29">
        <f t="shared" ref="AI81:AI95" si="42">IF(W81=X81,0,1)</f>
        <v>0</v>
      </c>
      <c r="AJ81" s="29">
        <f t="shared" ref="AJ81:AJ95" si="43">IF(Q81&gt;R81,0,1)*Z81</f>
        <v>0</v>
      </c>
      <c r="AK81" s="30">
        <f>IF(T81&gt;U81,0,1)*Z81</f>
        <v>0</v>
      </c>
      <c r="AL81" s="29">
        <f t="shared" ref="AL81:AL95" si="44">IF(W81&gt;X81,0,1)*AI81</f>
        <v>0</v>
      </c>
      <c r="AM81" s="12"/>
      <c r="AN81" s="11"/>
      <c r="AO81" s="13"/>
      <c r="AP81" s="11"/>
      <c r="AQ81" s="11"/>
      <c r="AR81" s="11"/>
      <c r="AS81" s="117"/>
      <c r="AT81" s="108"/>
      <c r="AU81" s="108"/>
      <c r="AV81" s="108"/>
      <c r="AW81" s="108"/>
      <c r="AX81" s="107"/>
      <c r="AY81" s="108"/>
      <c r="AZ81" s="108"/>
      <c r="BA81" s="108"/>
    </row>
    <row r="82" spans="1:53" s="4" customFormat="1" ht="15" customHeight="1" thickBot="1" x14ac:dyDescent="0.3">
      <c r="A82" s="56">
        <v>2</v>
      </c>
      <c r="B82" s="91" t="s">
        <v>52</v>
      </c>
      <c r="C82" s="27">
        <f>E82*2+F82*1</f>
        <v>4</v>
      </c>
      <c r="D82" s="28">
        <f>Z81+SUM(Z86:Z89)</f>
        <v>4</v>
      </c>
      <c r="E82" s="28">
        <f>AC81+SUM(AA86:AA89)</f>
        <v>0</v>
      </c>
      <c r="F82" s="28">
        <f>AD81+SUM(AB86:AB89)</f>
        <v>4</v>
      </c>
      <c r="G82" s="28">
        <f>SUM(AF86:AF89)+SUM(AG86:AG89)+SUM(AH86:AH89)+AJ81+AK81+AL81</f>
        <v>0</v>
      </c>
      <c r="H82" s="28">
        <f>SUM(AJ86:AJ89)+SUM(AK86:AK89)+SUM(AL86:AL89)+AF81+AG81+AH81</f>
        <v>8</v>
      </c>
      <c r="I82" s="28">
        <f>R81+U81+X81+SUM(Q86:Q89)+SUM(T86:T89)+SUM(W86:W89)</f>
        <v>13</v>
      </c>
      <c r="J82" s="28">
        <f>Q81+T81+W81+SUM(R86:R89)+SUM(U86:U89)+SUM(X86:X89)</f>
        <v>48</v>
      </c>
      <c r="K82" s="60"/>
      <c r="L82" s="125">
        <v>2</v>
      </c>
      <c r="M82" s="97" t="str">
        <f>B81</f>
        <v>MANUEL MORALES / DEMETRIO</v>
      </c>
      <c r="N82" s="72"/>
      <c r="O82" s="97" t="str">
        <f>B83</f>
        <v>PABLO PFOST / JUAN CARLOS</v>
      </c>
      <c r="P82" s="66"/>
      <c r="Q82" s="126"/>
      <c r="R82" s="127"/>
      <c r="S82" s="128"/>
      <c r="T82" s="126"/>
      <c r="U82" s="127"/>
      <c r="V82" s="128"/>
      <c r="W82" s="126"/>
      <c r="X82" s="127"/>
      <c r="Y82" s="62"/>
      <c r="Z82" s="29">
        <f t="shared" ref="Z82:Z95" si="45">IF(Q82+R82=0,,1)</f>
        <v>0</v>
      </c>
      <c r="AA82" s="29">
        <f t="shared" ref="AA82:AA95" si="46">IF(OR((AND(Q82&gt;R82,T82&gt;U82)),(AND(Q82&gt;R82,W82&gt;X82)),(AND(T82&gt;U82,W82&gt;X82))),1,0)*Z82</f>
        <v>0</v>
      </c>
      <c r="AB82" s="29">
        <f t="shared" ref="AB82:AB95" si="47">IF(OR((AND(Q82&gt;R82,T82&gt;U82)),(AND(Q82&gt;R82,W82&gt;X82)),(AND(T82&gt;U82,W82&gt;X82))),0,1)*Z82</f>
        <v>0</v>
      </c>
      <c r="AC82" s="29">
        <f t="shared" ref="AC82:AC95" si="48">IF(OR((AND(Q82&gt;R82,T82&gt;U82)),(AND(Q82&gt;R82,W82&gt;X82)),(AND(T82&gt;U82,W82&gt;X82))),0,1)*Z82</f>
        <v>0</v>
      </c>
      <c r="AD82" s="29">
        <f t="shared" ref="AD82:AD95" si="49">IF(OR((AND(Q82&gt;R82,T82&gt;U82)),(AND(Q82&gt;R82,W82&gt;X82)),(AND(T82&gt;U82,W82&gt;X82))),1,0)*Z82</f>
        <v>0</v>
      </c>
      <c r="AE82" s="29"/>
      <c r="AF82" s="29">
        <f t="shared" si="40"/>
        <v>0</v>
      </c>
      <c r="AG82" s="29">
        <f t="shared" ref="AG82:AG95" si="50">IF(T82&gt;U82,1,0)*Z82</f>
        <v>0</v>
      </c>
      <c r="AH82" s="29">
        <f t="shared" si="41"/>
        <v>0</v>
      </c>
      <c r="AI82" s="29">
        <f t="shared" si="42"/>
        <v>0</v>
      </c>
      <c r="AJ82" s="29">
        <f t="shared" si="43"/>
        <v>0</v>
      </c>
      <c r="AK82" s="30">
        <f t="shared" ref="AK82:AK95" si="51">IF(T82&gt;U82,0,1)*Z82</f>
        <v>0</v>
      </c>
      <c r="AL82" s="29">
        <f t="shared" si="44"/>
        <v>0</v>
      </c>
      <c r="AM82" s="12"/>
      <c r="AN82" s="11"/>
      <c r="AO82" s="16"/>
      <c r="AP82" s="11"/>
      <c r="AQ82" s="11"/>
      <c r="AR82" s="11"/>
      <c r="AS82" s="117"/>
      <c r="AT82" s="108"/>
      <c r="AU82" s="108"/>
      <c r="AV82" s="108"/>
      <c r="AW82" s="108"/>
      <c r="AX82" s="107"/>
      <c r="AY82" s="108"/>
      <c r="AZ82" s="108"/>
      <c r="BA82" s="108"/>
    </row>
    <row r="83" spans="1:53" s="4" customFormat="1" ht="15" customHeight="1" thickBot="1" x14ac:dyDescent="0.3">
      <c r="A83" s="56">
        <v>3</v>
      </c>
      <c r="B83" s="90" t="s">
        <v>53</v>
      </c>
      <c r="C83" s="27">
        <f>E83*2+F83*1</f>
        <v>0</v>
      </c>
      <c r="D83" s="28">
        <f>Z82+Z86+SUM(Z90:Z92)</f>
        <v>0</v>
      </c>
      <c r="E83" s="28">
        <f>AC82+AC86+SUM(AA90:AA92)</f>
        <v>0</v>
      </c>
      <c r="F83" s="28">
        <f>AD82+AD86+SUM(AB90:AB92)</f>
        <v>0</v>
      </c>
      <c r="G83" s="28">
        <f>SUM(AF90:AF92)+SUM(AG90:AG92)+SUM(AH90:AH92)+AJ82+AK82+AL82+AJ86+AK86+AL86</f>
        <v>0</v>
      </c>
      <c r="H83" s="28">
        <f>SUM(AJ90:AJ92)+SUM(AK90:AK92)+SUM(AL90:AL92)+AF82+AG82+AH82+AF86+AG86+AH86</f>
        <v>0</v>
      </c>
      <c r="I83" s="28">
        <f>R82+R86+U82+U86+X82+X86+SUM(Q90:Q92)+SUM(T90:T92)+SUM(W90:W92)</f>
        <v>0</v>
      </c>
      <c r="J83" s="28">
        <f>Q82+Q86+T82+T86+W82+W86+SUM(R90:R92)+SUM(U90:U92)+SUM(X90:X92)</f>
        <v>0</v>
      </c>
      <c r="K83" s="60"/>
      <c r="L83" s="69">
        <v>3</v>
      </c>
      <c r="M83" s="97" t="str">
        <f>B81</f>
        <v>MANUEL MORALES / DEMETRIO</v>
      </c>
      <c r="N83" s="72"/>
      <c r="O83" s="97" t="str">
        <f>B84</f>
        <v>ROCIO / JOSE LUIS REVENGA</v>
      </c>
      <c r="P83" s="66"/>
      <c r="Q83" s="50">
        <v>1</v>
      </c>
      <c r="R83" s="51">
        <v>6</v>
      </c>
      <c r="S83" s="67"/>
      <c r="T83" s="50">
        <v>4</v>
      </c>
      <c r="U83" s="51">
        <v>6</v>
      </c>
      <c r="V83" s="67"/>
      <c r="W83" s="50"/>
      <c r="X83" s="51"/>
      <c r="Y83" s="62"/>
      <c r="Z83" s="29">
        <f t="shared" si="45"/>
        <v>1</v>
      </c>
      <c r="AA83" s="29">
        <f t="shared" si="46"/>
        <v>0</v>
      </c>
      <c r="AB83" s="29">
        <f t="shared" si="47"/>
        <v>1</v>
      </c>
      <c r="AC83" s="29">
        <f t="shared" si="48"/>
        <v>1</v>
      </c>
      <c r="AD83" s="29">
        <f t="shared" si="49"/>
        <v>0</v>
      </c>
      <c r="AE83" s="29"/>
      <c r="AF83" s="29">
        <f t="shared" si="40"/>
        <v>0</v>
      </c>
      <c r="AG83" s="29">
        <f t="shared" si="50"/>
        <v>0</v>
      </c>
      <c r="AH83" s="29">
        <f t="shared" si="41"/>
        <v>0</v>
      </c>
      <c r="AI83" s="29">
        <f t="shared" si="42"/>
        <v>0</v>
      </c>
      <c r="AJ83" s="29">
        <f t="shared" si="43"/>
        <v>1</v>
      </c>
      <c r="AK83" s="30">
        <f t="shared" si="51"/>
        <v>1</v>
      </c>
      <c r="AL83" s="29">
        <f t="shared" si="44"/>
        <v>0</v>
      </c>
      <c r="AM83" s="12"/>
      <c r="AN83" s="11"/>
      <c r="AO83" s="13"/>
      <c r="AP83" s="11"/>
      <c r="AQ83" s="11"/>
      <c r="AR83" s="11"/>
      <c r="AS83" s="117"/>
      <c r="AT83" s="108"/>
      <c r="AU83" s="108"/>
      <c r="AV83" s="108"/>
      <c r="AW83" s="108"/>
      <c r="AX83" s="107"/>
      <c r="AY83" s="108"/>
      <c r="AZ83" s="108"/>
      <c r="BA83" s="108"/>
    </row>
    <row r="84" spans="1:53" s="4" customFormat="1" ht="15" customHeight="1" thickBot="1" x14ac:dyDescent="0.3">
      <c r="A84" s="56">
        <v>4</v>
      </c>
      <c r="B84" s="91" t="s">
        <v>54</v>
      </c>
      <c r="C84" s="27">
        <f>E84*2+F84*1</f>
        <v>8</v>
      </c>
      <c r="D84" s="28">
        <f>Z83+Z87+Z90+SUM(Z93:Z94)</f>
        <v>4</v>
      </c>
      <c r="E84" s="28">
        <f>AC83+AC87+AC90+SUM(AA93:AA94)</f>
        <v>4</v>
      </c>
      <c r="F84" s="28">
        <f>AD83+AD87+AD90+SUM(AB93:AB94)</f>
        <v>0</v>
      </c>
      <c r="G84" s="28">
        <f>SUM(AF93:AF94)+SUM(AG93:AG94)+SUM(AH93:AH94)+AJ83+AK83+AL83+AJ87+AK87+AL87+AJ90+AK90+AL90</f>
        <v>8</v>
      </c>
      <c r="H84" s="28">
        <f>SUM(AJ93:AJ94)+SUM(AK93:AK94)+SUM(AL93:AL94)+AF83+AG83+AH83+AF87+AG87+AH87+AF90+AH90+AG90</f>
        <v>0</v>
      </c>
      <c r="I84" s="28">
        <f>R83+R87+R90+U83+U87+U90+X83+X87+X90+SUM(Q93:Q94)+SUM(T93:T94)+SUM(W93:W94)</f>
        <v>48</v>
      </c>
      <c r="J84" s="28">
        <f>Q83+Q87+Q90+T83+T87+T90+W83+W87+W90+SUM(R93:R94)+SUM(U93:U94)+SUM(X93:X94)</f>
        <v>15</v>
      </c>
      <c r="K84" s="60"/>
      <c r="L84" s="69">
        <v>4</v>
      </c>
      <c r="M84" s="97" t="str">
        <f>B81</f>
        <v>MANUEL MORALES / DEMETRIO</v>
      </c>
      <c r="N84" s="73"/>
      <c r="O84" s="97" t="str">
        <f>B85</f>
        <v>MATILDE / J.ANDRES F.CLAUDIO</v>
      </c>
      <c r="P84" s="66"/>
      <c r="Q84" s="50">
        <v>6</v>
      </c>
      <c r="R84" s="51">
        <v>1</v>
      </c>
      <c r="S84" s="67"/>
      <c r="T84" s="50">
        <v>6</v>
      </c>
      <c r="U84" s="51">
        <v>2</v>
      </c>
      <c r="V84" s="67"/>
      <c r="W84" s="50"/>
      <c r="X84" s="51"/>
      <c r="Y84" s="62"/>
      <c r="Z84" s="29">
        <f t="shared" si="45"/>
        <v>1</v>
      </c>
      <c r="AA84" s="29">
        <f t="shared" si="46"/>
        <v>1</v>
      </c>
      <c r="AB84" s="29">
        <f t="shared" si="47"/>
        <v>0</v>
      </c>
      <c r="AC84" s="29">
        <f t="shared" si="48"/>
        <v>0</v>
      </c>
      <c r="AD84" s="29">
        <f t="shared" si="49"/>
        <v>1</v>
      </c>
      <c r="AE84" s="29"/>
      <c r="AF84" s="29">
        <f t="shared" si="40"/>
        <v>1</v>
      </c>
      <c r="AG84" s="29">
        <f t="shared" si="50"/>
        <v>1</v>
      </c>
      <c r="AH84" s="29">
        <f t="shared" si="41"/>
        <v>0</v>
      </c>
      <c r="AI84" s="29">
        <f t="shared" si="42"/>
        <v>0</v>
      </c>
      <c r="AJ84" s="29">
        <f t="shared" si="43"/>
        <v>0</v>
      </c>
      <c r="AK84" s="30">
        <f t="shared" si="51"/>
        <v>0</v>
      </c>
      <c r="AL84" s="29">
        <f t="shared" si="44"/>
        <v>0</v>
      </c>
      <c r="AM84" s="12"/>
      <c r="AN84" s="11"/>
      <c r="AO84" s="13"/>
      <c r="AP84" s="11"/>
      <c r="AQ84" s="11"/>
      <c r="AR84" s="11"/>
      <c r="AS84" s="117"/>
      <c r="AT84" s="108"/>
      <c r="AU84" s="108"/>
      <c r="AV84" s="108"/>
      <c r="AW84" s="108"/>
      <c r="AX84" s="107"/>
      <c r="AY84" s="108"/>
      <c r="AZ84" s="108"/>
      <c r="BA84" s="108"/>
    </row>
    <row r="85" spans="1:53" s="4" customFormat="1" ht="15" customHeight="1" thickBot="1" x14ac:dyDescent="0.3">
      <c r="A85" s="56">
        <v>5</v>
      </c>
      <c r="B85" s="91" t="s">
        <v>55</v>
      </c>
      <c r="C85" s="27">
        <f>(E85*2+F85*1)</f>
        <v>5</v>
      </c>
      <c r="D85" s="28">
        <f>Z84+Z88+Z91+Z93+SUM(Z95:Z95)</f>
        <v>4</v>
      </c>
      <c r="E85" s="28">
        <f>AC84+AC88+AC91+AC93+SUM(AA95:AA95)</f>
        <v>1</v>
      </c>
      <c r="F85" s="28">
        <f>AD84+AD88+AD91+AD93+SUM(AB95:AB95)</f>
        <v>3</v>
      </c>
      <c r="G85" s="28">
        <f>SUM(AF95:AF95)+SUM(AG95:AG95)+SUM(AH95:AH95)+AJ84+AK84+AL84+AJ88+AK88+AL88+AJ91+AK91+AL91+AJ93+AK93+AL93</f>
        <v>2</v>
      </c>
      <c r="H85" s="28">
        <f>SUM(AJ95:AJ95)+SUM(AK95:AK95)+SUM(AL95:AL95)+AF84+AG84+AH84+AF88+AG88+AH88+AH91+AG91+AF91+AH93+AG93+AF93</f>
        <v>6</v>
      </c>
      <c r="I85" s="28">
        <f>R84+R88+R91+R93+U84+U88+U91+U93+X84+X88+X91+X93+SUM(Q95:Q95)+SUM(T95:T95)+SUM(W95:W95)</f>
        <v>31</v>
      </c>
      <c r="J85" s="28">
        <f>Q84+Q88+Q91+Q93+T84+T88+T91+T93+W84+W88+W91+W93+SUM(R95:R95)+SUM(U95:U95)+SUM(X95:X95)</f>
        <v>43</v>
      </c>
      <c r="K85" s="60"/>
      <c r="L85" s="69">
        <v>5</v>
      </c>
      <c r="M85" s="97" t="str">
        <f>B81</f>
        <v>MANUEL MORALES / DEMETRIO</v>
      </c>
      <c r="N85" s="89"/>
      <c r="O85" s="97" t="str">
        <f>B86</f>
        <v>JULIA / LOLA</v>
      </c>
      <c r="P85" s="87"/>
      <c r="Q85" s="50">
        <v>6</v>
      </c>
      <c r="R85" s="51">
        <v>0</v>
      </c>
      <c r="S85" s="67"/>
      <c r="T85" s="50">
        <v>6</v>
      </c>
      <c r="U85" s="51">
        <v>1</v>
      </c>
      <c r="V85" s="67"/>
      <c r="W85" s="50"/>
      <c r="X85" s="51"/>
      <c r="Y85" s="62"/>
      <c r="Z85" s="29">
        <f t="shared" si="45"/>
        <v>1</v>
      </c>
      <c r="AA85" s="29">
        <f t="shared" si="46"/>
        <v>1</v>
      </c>
      <c r="AB85" s="29">
        <f t="shared" si="47"/>
        <v>0</v>
      </c>
      <c r="AC85" s="29">
        <f t="shared" si="48"/>
        <v>0</v>
      </c>
      <c r="AD85" s="29">
        <f t="shared" si="49"/>
        <v>1</v>
      </c>
      <c r="AE85" s="29"/>
      <c r="AF85" s="29">
        <f t="shared" si="40"/>
        <v>1</v>
      </c>
      <c r="AG85" s="29">
        <f t="shared" si="50"/>
        <v>1</v>
      </c>
      <c r="AH85" s="29">
        <f t="shared" si="41"/>
        <v>0</v>
      </c>
      <c r="AI85" s="29">
        <f t="shared" si="42"/>
        <v>0</v>
      </c>
      <c r="AJ85" s="29">
        <f t="shared" si="43"/>
        <v>0</v>
      </c>
      <c r="AK85" s="30">
        <f t="shared" si="51"/>
        <v>0</v>
      </c>
      <c r="AL85" s="29">
        <f t="shared" si="44"/>
        <v>0</v>
      </c>
      <c r="AM85" s="12"/>
      <c r="AN85" s="11"/>
      <c r="AO85" s="13"/>
      <c r="AP85" s="11"/>
      <c r="AQ85" s="11"/>
      <c r="AR85" s="11"/>
      <c r="AS85" s="117"/>
      <c r="AT85" s="108"/>
      <c r="AU85" s="108"/>
      <c r="AV85" s="108"/>
      <c r="AW85" s="108"/>
      <c r="AX85" s="107"/>
      <c r="AY85" s="108"/>
      <c r="AZ85" s="108"/>
      <c r="BA85" s="108"/>
    </row>
    <row r="86" spans="1:53" s="4" customFormat="1" ht="15" customHeight="1" thickBot="1" x14ac:dyDescent="0.25">
      <c r="A86" s="56">
        <v>6</v>
      </c>
      <c r="B86" s="90" t="s">
        <v>56</v>
      </c>
      <c r="C86" s="27">
        <f>E86*2+F86*1</f>
        <v>6</v>
      </c>
      <c r="D86" s="28">
        <f>Z85+Z89+Z92+Z94+Z95</f>
        <v>4</v>
      </c>
      <c r="E86" s="28">
        <f>AC85+AC89+AC92+AC94+AC95</f>
        <v>2</v>
      </c>
      <c r="F86" s="28">
        <f>AD85+AD89+AD92+AD94+AD95</f>
        <v>2</v>
      </c>
      <c r="G86" s="28">
        <f>AJ85+AK85+AL85+AJ89+AK89+AL89+AJ92+AK92+AL92+AJ94+AK94+AL94+AJ95+AK95+AL95</f>
        <v>4</v>
      </c>
      <c r="H86" s="28">
        <f>AF85+AG85+AH85+AF89+AG89+AH89+AF92+AG92+AH92+AF94+AG94+AH94+AF95+AG95+AH95</f>
        <v>4</v>
      </c>
      <c r="I86" s="28">
        <f>R85+R89+R92+R94+R95+U85+U89+U92+U94+U95+X85+X89+X92+X94+X95</f>
        <v>31</v>
      </c>
      <c r="J86" s="28">
        <f>Q85+Q89+Q92+Q94+Q95+T85+T89+T92+T94+T95+W85+W89+W92+W94+W95</f>
        <v>37</v>
      </c>
      <c r="K86" s="60"/>
      <c r="L86" s="125">
        <v>6</v>
      </c>
      <c r="M86" s="97" t="str">
        <f>B82</f>
        <v>ANDRES SOLANA / MELCHOR</v>
      </c>
      <c r="N86" s="72"/>
      <c r="O86" s="97" t="str">
        <f>B83</f>
        <v>PABLO PFOST / JUAN CARLOS</v>
      </c>
      <c r="P86" s="62"/>
      <c r="Q86" s="126"/>
      <c r="R86" s="127"/>
      <c r="S86" s="128"/>
      <c r="T86" s="126"/>
      <c r="U86" s="127"/>
      <c r="V86" s="128"/>
      <c r="W86" s="126"/>
      <c r="X86" s="127"/>
      <c r="Y86" s="62"/>
      <c r="Z86" s="29">
        <f t="shared" si="45"/>
        <v>0</v>
      </c>
      <c r="AA86" s="29">
        <f t="shared" si="46"/>
        <v>0</v>
      </c>
      <c r="AB86" s="29">
        <f t="shared" si="47"/>
        <v>0</v>
      </c>
      <c r="AC86" s="29">
        <f t="shared" si="48"/>
        <v>0</v>
      </c>
      <c r="AD86" s="29">
        <f t="shared" si="49"/>
        <v>0</v>
      </c>
      <c r="AE86" s="29"/>
      <c r="AF86" s="29">
        <f t="shared" si="40"/>
        <v>0</v>
      </c>
      <c r="AG86" s="29">
        <f t="shared" si="50"/>
        <v>0</v>
      </c>
      <c r="AH86" s="29">
        <f t="shared" si="41"/>
        <v>0</v>
      </c>
      <c r="AI86" s="29">
        <f t="shared" si="42"/>
        <v>0</v>
      </c>
      <c r="AJ86" s="29">
        <f t="shared" si="43"/>
        <v>0</v>
      </c>
      <c r="AK86" s="30">
        <f t="shared" si="51"/>
        <v>0</v>
      </c>
      <c r="AL86" s="29">
        <f t="shared" si="44"/>
        <v>0</v>
      </c>
      <c r="AM86" s="12"/>
      <c r="AN86" s="11"/>
      <c r="AO86" s="16"/>
      <c r="AP86" s="11"/>
      <c r="AQ86" s="11"/>
      <c r="AR86" s="11"/>
      <c r="AS86" s="117"/>
      <c r="AT86" s="108"/>
      <c r="AU86" s="108"/>
      <c r="AV86" s="108"/>
      <c r="AW86" s="108"/>
      <c r="AX86" s="107"/>
      <c r="AY86" s="108"/>
      <c r="AZ86" s="108"/>
      <c r="BA86" s="108"/>
    </row>
    <row r="87" spans="1:53" s="4" customFormat="1" ht="15" customHeight="1" thickBot="1" x14ac:dyDescent="0.25">
      <c r="A87" s="56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9">
        <v>7</v>
      </c>
      <c r="M87" s="97" t="str">
        <f>B82</f>
        <v>ANDRES SOLANA / MELCHOR</v>
      </c>
      <c r="N87" s="72"/>
      <c r="O87" s="97" t="str">
        <f>B84</f>
        <v>ROCIO / JOSE LUIS REVENGA</v>
      </c>
      <c r="P87" s="62"/>
      <c r="Q87" s="50">
        <v>1</v>
      </c>
      <c r="R87" s="51">
        <v>6</v>
      </c>
      <c r="S87" s="67"/>
      <c r="T87" s="50">
        <v>0</v>
      </c>
      <c r="U87" s="51">
        <v>6</v>
      </c>
      <c r="V87" s="67"/>
      <c r="W87" s="50"/>
      <c r="X87" s="51"/>
      <c r="Y87" s="62"/>
      <c r="Z87" s="29">
        <f t="shared" si="45"/>
        <v>1</v>
      </c>
      <c r="AA87" s="29">
        <f t="shared" si="46"/>
        <v>0</v>
      </c>
      <c r="AB87" s="29">
        <f t="shared" si="47"/>
        <v>1</v>
      </c>
      <c r="AC87" s="29">
        <f t="shared" si="48"/>
        <v>1</v>
      </c>
      <c r="AD87" s="29">
        <f t="shared" si="49"/>
        <v>0</v>
      </c>
      <c r="AE87" s="29"/>
      <c r="AF87" s="29">
        <f t="shared" si="40"/>
        <v>0</v>
      </c>
      <c r="AG87" s="29">
        <f t="shared" si="50"/>
        <v>0</v>
      </c>
      <c r="AH87" s="29">
        <f t="shared" si="41"/>
        <v>0</v>
      </c>
      <c r="AI87" s="29">
        <f t="shared" si="42"/>
        <v>0</v>
      </c>
      <c r="AJ87" s="29">
        <f t="shared" si="43"/>
        <v>1</v>
      </c>
      <c r="AK87" s="30">
        <f t="shared" si="51"/>
        <v>1</v>
      </c>
      <c r="AL87" s="29">
        <f t="shared" si="44"/>
        <v>0</v>
      </c>
      <c r="AM87" s="12"/>
      <c r="AN87" s="11"/>
      <c r="AO87" s="16"/>
      <c r="AP87" s="11"/>
      <c r="AQ87" s="11"/>
      <c r="AR87" s="11"/>
      <c r="AS87" s="117"/>
      <c r="AT87" s="108"/>
      <c r="AU87" s="108"/>
      <c r="AV87" s="108"/>
      <c r="AW87" s="108"/>
      <c r="AX87" s="107"/>
      <c r="AY87" s="108"/>
      <c r="AZ87" s="108"/>
      <c r="BA87" s="108"/>
    </row>
    <row r="88" spans="1:53" s="4" customFormat="1" ht="15" customHeight="1" thickBot="1" x14ac:dyDescent="0.25">
      <c r="A88" s="56"/>
      <c r="B88" s="43" t="s">
        <v>14</v>
      </c>
      <c r="C88" s="60"/>
      <c r="D88" s="60"/>
      <c r="E88" s="60"/>
      <c r="F88" s="60"/>
      <c r="G88" s="60"/>
      <c r="H88" s="60"/>
      <c r="I88" s="60"/>
      <c r="J88" s="60"/>
      <c r="K88" s="60"/>
      <c r="L88" s="69">
        <v>8</v>
      </c>
      <c r="M88" s="97" t="str">
        <f>B82</f>
        <v>ANDRES SOLANA / MELCHOR</v>
      </c>
      <c r="N88" s="72"/>
      <c r="O88" s="97" t="str">
        <f>B85</f>
        <v>MATILDE / J.ANDRES F.CLAUDIO</v>
      </c>
      <c r="P88" s="62"/>
      <c r="Q88" s="50">
        <v>3</v>
      </c>
      <c r="R88" s="51">
        <v>6</v>
      </c>
      <c r="S88" s="67"/>
      <c r="T88" s="50">
        <v>2</v>
      </c>
      <c r="U88" s="51">
        <v>6</v>
      </c>
      <c r="V88" s="67"/>
      <c r="W88" s="50"/>
      <c r="X88" s="51"/>
      <c r="Y88" s="62"/>
      <c r="Z88" s="29">
        <f t="shared" si="45"/>
        <v>1</v>
      </c>
      <c r="AA88" s="29">
        <f t="shared" si="46"/>
        <v>0</v>
      </c>
      <c r="AB88" s="29">
        <f t="shared" si="47"/>
        <v>1</v>
      </c>
      <c r="AC88" s="29">
        <f t="shared" si="48"/>
        <v>1</v>
      </c>
      <c r="AD88" s="29">
        <f t="shared" si="49"/>
        <v>0</v>
      </c>
      <c r="AE88" s="29"/>
      <c r="AF88" s="29">
        <f t="shared" si="40"/>
        <v>0</v>
      </c>
      <c r="AG88" s="29">
        <f t="shared" si="50"/>
        <v>0</v>
      </c>
      <c r="AH88" s="29">
        <f t="shared" si="41"/>
        <v>0</v>
      </c>
      <c r="AI88" s="29">
        <f t="shared" si="42"/>
        <v>0</v>
      </c>
      <c r="AJ88" s="29">
        <f t="shared" si="43"/>
        <v>1</v>
      </c>
      <c r="AK88" s="30">
        <f t="shared" si="51"/>
        <v>1</v>
      </c>
      <c r="AL88" s="29">
        <f t="shared" si="44"/>
        <v>0</v>
      </c>
      <c r="AM88" s="25"/>
      <c r="AN88" s="24"/>
      <c r="AO88" s="13"/>
      <c r="AP88" s="24"/>
      <c r="AQ88" s="24"/>
      <c r="AR88" s="24"/>
      <c r="AS88" s="117"/>
      <c r="AT88" s="108"/>
      <c r="AU88" s="108"/>
      <c r="AV88" s="108"/>
      <c r="AW88" s="108"/>
      <c r="AX88" s="107"/>
      <c r="AY88" s="108"/>
      <c r="AZ88" s="108"/>
      <c r="BA88" s="108"/>
    </row>
    <row r="89" spans="1:53" s="4" customFormat="1" ht="15" customHeight="1" thickBot="1" x14ac:dyDescent="0.25">
      <c r="A89" s="56"/>
      <c r="B89" s="75" t="s">
        <v>57</v>
      </c>
      <c r="C89" s="60"/>
      <c r="D89" s="60"/>
      <c r="E89" s="60"/>
      <c r="F89" s="60"/>
      <c r="G89" s="60"/>
      <c r="H89" s="60"/>
      <c r="I89" s="60"/>
      <c r="J89" s="60"/>
      <c r="K89" s="60"/>
      <c r="L89" s="69">
        <v>9</v>
      </c>
      <c r="M89" s="97" t="str">
        <f>B82</f>
        <v>ANDRES SOLANA / MELCHOR</v>
      </c>
      <c r="N89" s="85"/>
      <c r="O89" s="97" t="str">
        <f>B86</f>
        <v>JULIA / LOLA</v>
      </c>
      <c r="P89" s="88"/>
      <c r="Q89" s="50">
        <v>1</v>
      </c>
      <c r="R89" s="51">
        <v>6</v>
      </c>
      <c r="S89" s="67"/>
      <c r="T89" s="50">
        <v>1</v>
      </c>
      <c r="U89" s="51">
        <v>6</v>
      </c>
      <c r="V89" s="67"/>
      <c r="W89" s="50"/>
      <c r="X89" s="51"/>
      <c r="Y89" s="62"/>
      <c r="Z89" s="29">
        <f t="shared" si="45"/>
        <v>1</v>
      </c>
      <c r="AA89" s="29">
        <f t="shared" si="46"/>
        <v>0</v>
      </c>
      <c r="AB89" s="29">
        <f t="shared" si="47"/>
        <v>1</v>
      </c>
      <c r="AC89" s="29">
        <f t="shared" si="48"/>
        <v>1</v>
      </c>
      <c r="AD89" s="29">
        <f t="shared" si="49"/>
        <v>0</v>
      </c>
      <c r="AE89" s="29"/>
      <c r="AF89" s="29">
        <f t="shared" si="40"/>
        <v>0</v>
      </c>
      <c r="AG89" s="29">
        <f t="shared" si="50"/>
        <v>0</v>
      </c>
      <c r="AH89" s="29">
        <f t="shared" si="41"/>
        <v>0</v>
      </c>
      <c r="AI89" s="29">
        <f t="shared" si="42"/>
        <v>0</v>
      </c>
      <c r="AJ89" s="29">
        <f t="shared" si="43"/>
        <v>1</v>
      </c>
      <c r="AK89" s="30">
        <f t="shared" si="51"/>
        <v>1</v>
      </c>
      <c r="AL89" s="29">
        <f t="shared" si="44"/>
        <v>0</v>
      </c>
      <c r="AM89" s="19"/>
      <c r="AN89" s="19"/>
      <c r="AO89" s="17"/>
      <c r="AP89" s="18"/>
      <c r="AQ89" s="19"/>
      <c r="AR89" s="19"/>
      <c r="AS89" s="117"/>
      <c r="AT89" s="108"/>
      <c r="AU89" s="108"/>
      <c r="AV89" s="108"/>
      <c r="AW89" s="108"/>
      <c r="AX89" s="107"/>
      <c r="AY89" s="108"/>
      <c r="AZ89" s="108"/>
      <c r="BA89" s="108"/>
    </row>
    <row r="90" spans="1:53" s="4" customFormat="1" ht="15" customHeight="1" thickBot="1" x14ac:dyDescent="0.25">
      <c r="A90" s="56"/>
      <c r="B90" s="61" t="s">
        <v>26</v>
      </c>
      <c r="C90" s="60"/>
      <c r="D90" s="60"/>
      <c r="E90" s="60"/>
      <c r="F90" s="60"/>
      <c r="G90" s="60"/>
      <c r="H90" s="60"/>
      <c r="I90" s="60"/>
      <c r="J90" s="60"/>
      <c r="K90" s="60"/>
      <c r="L90" s="125">
        <v>10</v>
      </c>
      <c r="M90" s="97" t="str">
        <f>B83</f>
        <v>PABLO PFOST / JUAN CARLOS</v>
      </c>
      <c r="N90" s="72"/>
      <c r="O90" s="97" t="str">
        <f>B84</f>
        <v>ROCIO / JOSE LUIS REVENGA</v>
      </c>
      <c r="P90" s="62"/>
      <c r="Q90" s="126"/>
      <c r="R90" s="127"/>
      <c r="S90" s="128"/>
      <c r="T90" s="126"/>
      <c r="U90" s="127"/>
      <c r="V90" s="128"/>
      <c r="W90" s="126"/>
      <c r="X90" s="127"/>
      <c r="Y90" s="62"/>
      <c r="Z90" s="29">
        <f t="shared" si="45"/>
        <v>0</v>
      </c>
      <c r="AA90" s="29">
        <f t="shared" si="46"/>
        <v>0</v>
      </c>
      <c r="AB90" s="29">
        <f t="shared" si="47"/>
        <v>0</v>
      </c>
      <c r="AC90" s="29">
        <f t="shared" si="48"/>
        <v>0</v>
      </c>
      <c r="AD90" s="29">
        <f t="shared" si="49"/>
        <v>0</v>
      </c>
      <c r="AE90" s="29"/>
      <c r="AF90" s="29">
        <f t="shared" si="40"/>
        <v>0</v>
      </c>
      <c r="AG90" s="29">
        <f t="shared" si="50"/>
        <v>0</v>
      </c>
      <c r="AH90" s="29">
        <f t="shared" si="41"/>
        <v>0</v>
      </c>
      <c r="AI90" s="29">
        <f t="shared" si="42"/>
        <v>0</v>
      </c>
      <c r="AJ90" s="29">
        <f t="shared" si="43"/>
        <v>0</v>
      </c>
      <c r="AK90" s="30">
        <f t="shared" si="51"/>
        <v>0</v>
      </c>
      <c r="AL90" s="29">
        <f t="shared" si="44"/>
        <v>0</v>
      </c>
      <c r="AM90" s="12"/>
      <c r="AN90" s="11"/>
      <c r="AO90" s="16"/>
      <c r="AP90" s="11"/>
      <c r="AQ90" s="11"/>
      <c r="AR90" s="11"/>
      <c r="AS90" s="117"/>
      <c r="AT90" s="108"/>
      <c r="AU90" s="108"/>
      <c r="AV90" s="108"/>
      <c r="AW90" s="108"/>
      <c r="AX90" s="107"/>
      <c r="AY90" s="108"/>
      <c r="AZ90" s="108"/>
      <c r="BA90" s="108"/>
    </row>
    <row r="91" spans="1:53" s="4" customFormat="1" ht="15" customHeight="1" thickBot="1" x14ac:dyDescent="0.25">
      <c r="A91" s="56"/>
      <c r="B91" s="61" t="s">
        <v>36</v>
      </c>
      <c r="C91" s="60"/>
      <c r="D91" s="60"/>
      <c r="E91" s="60"/>
      <c r="F91" s="60"/>
      <c r="G91" s="60"/>
      <c r="H91" s="60"/>
      <c r="I91" s="60"/>
      <c r="J91" s="60"/>
      <c r="K91" s="60"/>
      <c r="L91" s="125">
        <v>11</v>
      </c>
      <c r="M91" s="97" t="str">
        <f>B83</f>
        <v>PABLO PFOST / JUAN CARLOS</v>
      </c>
      <c r="N91" s="72"/>
      <c r="O91" s="97" t="str">
        <f>B85</f>
        <v>MATILDE / J.ANDRES F.CLAUDIO</v>
      </c>
      <c r="P91" s="62"/>
      <c r="Q91" s="126"/>
      <c r="R91" s="127"/>
      <c r="S91" s="128"/>
      <c r="T91" s="126"/>
      <c r="U91" s="127"/>
      <c r="V91" s="128"/>
      <c r="W91" s="126"/>
      <c r="X91" s="127"/>
      <c r="Y91" s="62"/>
      <c r="Z91" s="29">
        <f t="shared" si="45"/>
        <v>0</v>
      </c>
      <c r="AA91" s="29">
        <f t="shared" si="46"/>
        <v>0</v>
      </c>
      <c r="AB91" s="29">
        <f t="shared" si="47"/>
        <v>0</v>
      </c>
      <c r="AC91" s="29">
        <f t="shared" si="48"/>
        <v>0</v>
      </c>
      <c r="AD91" s="29">
        <f t="shared" si="49"/>
        <v>0</v>
      </c>
      <c r="AE91" s="29"/>
      <c r="AF91" s="29">
        <f t="shared" si="40"/>
        <v>0</v>
      </c>
      <c r="AG91" s="29">
        <f t="shared" si="50"/>
        <v>0</v>
      </c>
      <c r="AH91" s="29">
        <f t="shared" si="41"/>
        <v>0</v>
      </c>
      <c r="AI91" s="29">
        <f t="shared" si="42"/>
        <v>0</v>
      </c>
      <c r="AJ91" s="29">
        <f t="shared" si="43"/>
        <v>0</v>
      </c>
      <c r="AK91" s="30">
        <f t="shared" si="51"/>
        <v>0</v>
      </c>
      <c r="AL91" s="29">
        <f t="shared" si="44"/>
        <v>0</v>
      </c>
      <c r="AM91" s="12"/>
      <c r="AN91" s="11"/>
      <c r="AO91" s="13"/>
      <c r="AP91" s="11"/>
      <c r="AQ91" s="11"/>
      <c r="AR91" s="11"/>
      <c r="AS91" s="117"/>
      <c r="AT91" s="108"/>
      <c r="AU91" s="108"/>
      <c r="AV91" s="108"/>
      <c r="AW91" s="108"/>
      <c r="AX91" s="107"/>
      <c r="AY91" s="108"/>
      <c r="AZ91" s="108"/>
      <c r="BA91" s="108"/>
    </row>
    <row r="92" spans="1:53" s="4" customFormat="1" ht="15" customHeight="1" thickBot="1" x14ac:dyDescent="0.25">
      <c r="A92" s="56"/>
      <c r="B92" s="61" t="s">
        <v>27</v>
      </c>
      <c r="C92" s="60"/>
      <c r="D92" s="60"/>
      <c r="E92" s="60"/>
      <c r="F92" s="60"/>
      <c r="G92" s="60"/>
      <c r="H92" s="60"/>
      <c r="I92" s="60"/>
      <c r="J92" s="60"/>
      <c r="K92" s="60"/>
      <c r="L92" s="125">
        <v>12</v>
      </c>
      <c r="M92" s="97" t="str">
        <f>B83</f>
        <v>PABLO PFOST / JUAN CARLOS</v>
      </c>
      <c r="N92" s="85"/>
      <c r="O92" s="97" t="str">
        <f>B86</f>
        <v>JULIA / LOLA</v>
      </c>
      <c r="P92" s="86"/>
      <c r="Q92" s="126"/>
      <c r="R92" s="127"/>
      <c r="S92" s="128"/>
      <c r="T92" s="126"/>
      <c r="U92" s="127"/>
      <c r="V92" s="128"/>
      <c r="W92" s="126"/>
      <c r="X92" s="127"/>
      <c r="Y92" s="42"/>
      <c r="Z92" s="29">
        <f t="shared" si="45"/>
        <v>0</v>
      </c>
      <c r="AA92" s="29">
        <f t="shared" si="46"/>
        <v>0</v>
      </c>
      <c r="AB92" s="29">
        <f t="shared" si="47"/>
        <v>0</v>
      </c>
      <c r="AC92" s="29">
        <f t="shared" si="48"/>
        <v>0</v>
      </c>
      <c r="AD92" s="29">
        <f t="shared" si="49"/>
        <v>0</v>
      </c>
      <c r="AE92" s="29"/>
      <c r="AF92" s="29">
        <f t="shared" si="40"/>
        <v>0</v>
      </c>
      <c r="AG92" s="29">
        <f t="shared" si="50"/>
        <v>0</v>
      </c>
      <c r="AH92" s="29">
        <f t="shared" si="41"/>
        <v>0</v>
      </c>
      <c r="AI92" s="29">
        <f t="shared" si="42"/>
        <v>0</v>
      </c>
      <c r="AJ92" s="29">
        <f t="shared" si="43"/>
        <v>0</v>
      </c>
      <c r="AK92" s="30">
        <f t="shared" si="51"/>
        <v>0</v>
      </c>
      <c r="AL92" s="29">
        <f t="shared" si="44"/>
        <v>0</v>
      </c>
      <c r="AM92" s="12"/>
      <c r="AN92" s="11"/>
      <c r="AO92" s="13"/>
      <c r="AP92" s="11"/>
      <c r="AQ92" s="11"/>
      <c r="AR92" s="11"/>
      <c r="AS92" s="117"/>
      <c r="AT92" s="108"/>
      <c r="AU92" s="108"/>
      <c r="AV92" s="108"/>
      <c r="AW92" s="108"/>
      <c r="AX92" s="107"/>
      <c r="AY92" s="108"/>
      <c r="AZ92" s="108"/>
      <c r="BA92" s="108"/>
    </row>
    <row r="93" spans="1:53" s="4" customFormat="1" ht="15" customHeight="1" thickBot="1" x14ac:dyDescent="0.25">
      <c r="A93" s="56"/>
      <c r="B93" s="68"/>
      <c r="C93" s="60"/>
      <c r="D93" s="60"/>
      <c r="E93" s="60"/>
      <c r="F93" s="60"/>
      <c r="G93" s="60"/>
      <c r="H93" s="60"/>
      <c r="I93" s="60"/>
      <c r="J93" s="60"/>
      <c r="K93" s="60"/>
      <c r="L93" s="69">
        <v>13</v>
      </c>
      <c r="M93" s="97" t="str">
        <f>B84</f>
        <v>ROCIO / JOSE LUIS REVENGA</v>
      </c>
      <c r="N93" s="74"/>
      <c r="O93" s="97" t="str">
        <f>B85</f>
        <v>MATILDE / J.ANDRES F.CLAUDIO</v>
      </c>
      <c r="P93" s="69"/>
      <c r="Q93" s="50">
        <v>6</v>
      </c>
      <c r="R93" s="51">
        <v>4</v>
      </c>
      <c r="S93" s="67"/>
      <c r="T93" s="50">
        <v>6</v>
      </c>
      <c r="U93" s="51">
        <v>1</v>
      </c>
      <c r="V93" s="67"/>
      <c r="W93" s="50"/>
      <c r="X93" s="51"/>
      <c r="Y93" s="62"/>
      <c r="Z93" s="29">
        <f t="shared" si="45"/>
        <v>1</v>
      </c>
      <c r="AA93" s="29">
        <f t="shared" si="46"/>
        <v>1</v>
      </c>
      <c r="AB93" s="29">
        <f t="shared" si="47"/>
        <v>0</v>
      </c>
      <c r="AC93" s="29">
        <f t="shared" si="48"/>
        <v>0</v>
      </c>
      <c r="AD93" s="29">
        <f t="shared" si="49"/>
        <v>1</v>
      </c>
      <c r="AE93" s="31"/>
      <c r="AF93" s="29">
        <f t="shared" si="40"/>
        <v>1</v>
      </c>
      <c r="AG93" s="29">
        <f t="shared" si="50"/>
        <v>1</v>
      </c>
      <c r="AH93" s="29">
        <f t="shared" si="41"/>
        <v>0</v>
      </c>
      <c r="AI93" s="29">
        <f t="shared" si="42"/>
        <v>0</v>
      </c>
      <c r="AJ93" s="29">
        <f t="shared" si="43"/>
        <v>0</v>
      </c>
      <c r="AK93" s="30">
        <f t="shared" si="51"/>
        <v>0</v>
      </c>
      <c r="AL93" s="29">
        <f t="shared" si="44"/>
        <v>0</v>
      </c>
      <c r="AM93" s="12"/>
      <c r="AN93" s="11"/>
      <c r="AO93" s="16"/>
      <c r="AP93" s="11"/>
      <c r="AQ93" s="11"/>
      <c r="AR93" s="11"/>
      <c r="AS93" s="117"/>
      <c r="AT93" s="108"/>
      <c r="AU93" s="108"/>
      <c r="AV93" s="108"/>
      <c r="AW93" s="108"/>
      <c r="AX93" s="107"/>
      <c r="AY93" s="108"/>
      <c r="AZ93" s="108"/>
      <c r="BA93" s="108"/>
    </row>
    <row r="94" spans="1:53" s="4" customFormat="1" ht="15" customHeight="1" thickBot="1" x14ac:dyDescent="0.25">
      <c r="A94" s="56"/>
      <c r="B94" s="68" t="s">
        <v>67</v>
      </c>
      <c r="C94" s="60"/>
      <c r="D94" s="60"/>
      <c r="E94" s="60"/>
      <c r="F94" s="60"/>
      <c r="G94" s="60"/>
      <c r="H94" s="60"/>
      <c r="I94" s="60"/>
      <c r="J94" s="60"/>
      <c r="K94" s="60"/>
      <c r="L94" s="69">
        <v>14</v>
      </c>
      <c r="M94" s="97" t="str">
        <f>B84</f>
        <v>ROCIO / JOSE LUIS REVENGA</v>
      </c>
      <c r="N94" s="83"/>
      <c r="O94" s="97" t="str">
        <f>B86</f>
        <v>JULIA / LOLA</v>
      </c>
      <c r="P94" s="84"/>
      <c r="Q94" s="50">
        <v>6</v>
      </c>
      <c r="R94" s="51">
        <v>3</v>
      </c>
      <c r="S94" s="67"/>
      <c r="T94" s="50">
        <v>6</v>
      </c>
      <c r="U94" s="51">
        <v>1</v>
      </c>
      <c r="V94" s="67"/>
      <c r="W94" s="50"/>
      <c r="X94" s="51"/>
      <c r="Y94" s="62"/>
      <c r="Z94" s="29">
        <f t="shared" si="45"/>
        <v>1</v>
      </c>
      <c r="AA94" s="29">
        <f t="shared" si="46"/>
        <v>1</v>
      </c>
      <c r="AB94" s="29">
        <f t="shared" si="47"/>
        <v>0</v>
      </c>
      <c r="AC94" s="29">
        <f t="shared" si="48"/>
        <v>0</v>
      </c>
      <c r="AD94" s="29">
        <f t="shared" si="49"/>
        <v>1</v>
      </c>
      <c r="AE94" s="31"/>
      <c r="AF94" s="29">
        <f t="shared" si="40"/>
        <v>1</v>
      </c>
      <c r="AG94" s="29">
        <f t="shared" si="50"/>
        <v>1</v>
      </c>
      <c r="AH94" s="29">
        <f t="shared" si="41"/>
        <v>0</v>
      </c>
      <c r="AI94" s="29">
        <f t="shared" si="42"/>
        <v>0</v>
      </c>
      <c r="AJ94" s="29">
        <f t="shared" si="43"/>
        <v>0</v>
      </c>
      <c r="AK94" s="30">
        <f t="shared" si="51"/>
        <v>0</v>
      </c>
      <c r="AL94" s="29">
        <f t="shared" si="44"/>
        <v>0</v>
      </c>
      <c r="AM94" s="12"/>
      <c r="AN94" s="11"/>
      <c r="AO94" s="16"/>
      <c r="AP94" s="11"/>
      <c r="AQ94" s="11"/>
      <c r="AR94" s="11"/>
      <c r="AS94" s="117"/>
      <c r="AT94" s="108"/>
      <c r="AU94" s="108"/>
      <c r="AV94" s="108"/>
      <c r="AW94" s="108"/>
      <c r="AX94" s="107"/>
      <c r="AY94" s="108"/>
      <c r="AZ94" s="108"/>
      <c r="BA94" s="108"/>
    </row>
    <row r="95" spans="1:53" s="4" customFormat="1" ht="15" customHeight="1" x14ac:dyDescent="0.2">
      <c r="A95" s="56"/>
      <c r="B95" s="68" t="s">
        <v>65</v>
      </c>
      <c r="C95" s="60"/>
      <c r="D95" s="60"/>
      <c r="E95" s="60"/>
      <c r="F95" s="60"/>
      <c r="G95" s="60"/>
      <c r="H95" s="60"/>
      <c r="I95" s="60"/>
      <c r="J95" s="60"/>
      <c r="K95" s="60"/>
      <c r="L95" s="69">
        <v>15</v>
      </c>
      <c r="M95" s="97" t="str">
        <f>B85</f>
        <v>MATILDE / J.ANDRES F.CLAUDIO</v>
      </c>
      <c r="N95" s="83"/>
      <c r="O95" s="97" t="str">
        <f>B86</f>
        <v>JULIA / LOLA</v>
      </c>
      <c r="P95" s="84"/>
      <c r="Q95" s="50">
        <v>5</v>
      </c>
      <c r="R95" s="51">
        <v>7</v>
      </c>
      <c r="S95" s="67"/>
      <c r="T95" s="50">
        <v>6</v>
      </c>
      <c r="U95" s="51">
        <v>7</v>
      </c>
      <c r="V95" s="67"/>
      <c r="W95" s="50"/>
      <c r="X95" s="51"/>
      <c r="Y95" s="42"/>
      <c r="Z95" s="29">
        <f t="shared" si="45"/>
        <v>1</v>
      </c>
      <c r="AA95" s="29">
        <f t="shared" si="46"/>
        <v>0</v>
      </c>
      <c r="AB95" s="29">
        <f t="shared" si="47"/>
        <v>1</v>
      </c>
      <c r="AC95" s="29">
        <f t="shared" si="48"/>
        <v>1</v>
      </c>
      <c r="AD95" s="29">
        <f t="shared" si="49"/>
        <v>0</v>
      </c>
      <c r="AE95" s="31"/>
      <c r="AF95" s="29">
        <f t="shared" si="40"/>
        <v>0</v>
      </c>
      <c r="AG95" s="29">
        <f t="shared" si="50"/>
        <v>0</v>
      </c>
      <c r="AH95" s="29">
        <f t="shared" si="41"/>
        <v>0</v>
      </c>
      <c r="AI95" s="29">
        <f t="shared" si="42"/>
        <v>0</v>
      </c>
      <c r="AJ95" s="29">
        <f t="shared" si="43"/>
        <v>1</v>
      </c>
      <c r="AK95" s="30">
        <f t="shared" si="51"/>
        <v>1</v>
      </c>
      <c r="AL95" s="29">
        <f t="shared" si="44"/>
        <v>0</v>
      </c>
      <c r="AM95" s="25"/>
      <c r="AN95" s="24"/>
      <c r="AO95" s="13"/>
      <c r="AP95" s="24"/>
      <c r="AQ95" s="11"/>
      <c r="AR95" s="11"/>
      <c r="AS95" s="117"/>
      <c r="AT95" s="108"/>
      <c r="AU95" s="108"/>
      <c r="AV95" s="108"/>
      <c r="AW95" s="108"/>
      <c r="AX95" s="107"/>
      <c r="AY95" s="108"/>
      <c r="AZ95" s="108"/>
      <c r="BA95" s="108"/>
    </row>
    <row r="96" spans="1:53" s="4" customFormat="1" ht="15" customHeight="1" x14ac:dyDescent="0.2">
      <c r="A96" s="56"/>
      <c r="B96" s="68" t="s">
        <v>68</v>
      </c>
      <c r="C96" s="68"/>
      <c r="D96" s="68"/>
      <c r="E96" s="68"/>
      <c r="F96" s="68"/>
      <c r="G96" s="60"/>
      <c r="H96" s="60"/>
      <c r="I96" s="60"/>
      <c r="J96" s="60"/>
      <c r="K96" s="60"/>
      <c r="L96" s="69"/>
      <c r="M96" s="42"/>
      <c r="N96" s="42"/>
      <c r="O96" s="42"/>
      <c r="P96" s="42"/>
      <c r="Q96" s="131"/>
      <c r="R96" s="132"/>
      <c r="S96" s="132"/>
      <c r="T96" s="132"/>
      <c r="U96" s="132"/>
      <c r="V96" s="133"/>
      <c r="W96" s="133"/>
      <c r="X96" s="134"/>
      <c r="Y96" s="42"/>
      <c r="Z96" s="113"/>
      <c r="AA96" s="113"/>
      <c r="AB96" s="113"/>
      <c r="AC96" s="113"/>
      <c r="AD96" s="113"/>
      <c r="AE96" s="112"/>
      <c r="AF96" s="112"/>
      <c r="AG96" s="112"/>
      <c r="AH96" s="112"/>
      <c r="AI96" s="112"/>
      <c r="AJ96" s="112"/>
      <c r="AK96" s="113"/>
      <c r="AL96" s="112"/>
      <c r="AM96" s="114"/>
      <c r="AN96" s="114"/>
      <c r="AO96" s="111"/>
      <c r="AP96" s="115"/>
      <c r="AQ96" s="109"/>
      <c r="AR96" s="109"/>
      <c r="AS96" s="107"/>
      <c r="AT96" s="108"/>
      <c r="AU96" s="108"/>
      <c r="AV96" s="108"/>
      <c r="AW96" s="108"/>
      <c r="AX96" s="107"/>
      <c r="AY96" s="108"/>
      <c r="AZ96" s="108"/>
      <c r="BA96" s="108"/>
    </row>
    <row r="97" spans="1:53" s="4" customFormat="1" ht="15" customHeight="1" x14ac:dyDescent="0.2">
      <c r="A97" s="56"/>
      <c r="B97" s="68" t="s">
        <v>66</v>
      </c>
      <c r="C97" s="60"/>
      <c r="D97" s="60"/>
      <c r="E97" s="60"/>
      <c r="F97" s="60"/>
      <c r="G97" s="60"/>
      <c r="H97" s="60"/>
      <c r="I97" s="60"/>
      <c r="J97" s="60"/>
      <c r="K97" s="60"/>
      <c r="L97" s="58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113"/>
      <c r="AA97" s="113"/>
      <c r="AB97" s="113"/>
      <c r="AC97" s="113"/>
      <c r="AD97" s="113"/>
      <c r="AE97" s="112"/>
      <c r="AF97" s="112"/>
      <c r="AG97" s="112"/>
      <c r="AH97" s="112"/>
      <c r="AI97" s="112"/>
      <c r="AJ97" s="112"/>
      <c r="AK97" s="113"/>
      <c r="AL97" s="112"/>
      <c r="AM97" s="116"/>
      <c r="AN97" s="113"/>
      <c r="AO97" s="113"/>
      <c r="AP97" s="113"/>
      <c r="AQ97" s="108"/>
      <c r="AR97" s="110"/>
      <c r="AS97" s="112"/>
      <c r="AT97" s="108"/>
      <c r="AU97" s="108"/>
      <c r="AV97" s="108"/>
      <c r="AW97" s="108"/>
      <c r="AX97" s="112"/>
      <c r="AY97" s="108"/>
      <c r="AZ97" s="108"/>
      <c r="BA97" s="108"/>
    </row>
  </sheetData>
  <sheetProtection algorithmName="SHA-512" hashValue="IEfR8OEYYHZj/4TBe1+O9gBr6yLmRjrMHzmu2BnTqx5zkmPYTlBOoUC0S2TWLkNyp2u4j+4DCZXe58yjQi2hqw==" saltValue="UYzOljSRkCZUioZqVXbKFw==" spinCount="100000" sheet="1" objects="1" scenarios="1" selectLockedCells="1"/>
  <mergeCells count="4">
    <mergeCell ref="Q48:X48"/>
    <mergeCell ref="Q75:X75"/>
    <mergeCell ref="Q96:X96"/>
    <mergeCell ref="Q20:X20"/>
  </mergeCells>
  <pageMargins left="0.7" right="0.7" top="0.75" bottom="0.75" header="0.3" footer="0.3"/>
  <pageSetup paperSize="9" orientation="portrait" r:id="rId1"/>
  <ignoredErrors>
    <ignoredError sqref="I27:J31 I54:J58 I81:J85 I6:J8" formulaRange="1"/>
    <ignoredError sqref="C9 C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casa</cp:lastModifiedBy>
  <cp:lastPrinted>2011-11-21T23:39:01Z</cp:lastPrinted>
  <dcterms:created xsi:type="dcterms:W3CDTF">2011-11-21T23:05:32Z</dcterms:created>
  <dcterms:modified xsi:type="dcterms:W3CDTF">2018-12-03T14:27:01Z</dcterms:modified>
</cp:coreProperties>
</file>